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1"/>
  <workbookPr codeName="ThisWorkbook"/>
  <mc:AlternateContent xmlns:mc="http://schemas.openxmlformats.org/markup-compatibility/2006">
    <mc:Choice Requires="x15">
      <x15ac:absPath xmlns:x15ac="http://schemas.microsoft.com/office/spreadsheetml/2010/11/ac" url="Z:\Marine\Cascos\New Quotes\Version 2023\Tarifa Standard\"/>
    </mc:Choice>
  </mc:AlternateContent>
  <xr:revisionPtr revIDLastSave="0" documentId="8_{3BA4348F-DB7E-484E-8FB3-EEFAB5C8B04F}" xr6:coauthVersionLast="47" xr6:coauthVersionMax="47" xr10:uidLastSave="{00000000-0000-0000-0000-000000000000}"/>
  <workbookProtection workbookPassword="DED3" lockStructure="1"/>
  <bookViews>
    <workbookView showSheetTabs="0" xWindow="0" yWindow="390" windowWidth="20490" windowHeight="9945" xr2:uid="{00000000-000D-0000-FFFF-FFFF00000000}"/>
  </bookViews>
  <sheets>
    <sheet name="Cotización" sheetId="1" r:id="rId1"/>
    <sheet name="Costo" sheetId="2" r:id="rId2"/>
    <sheet name="Certificado" sheetId="3" r:id="rId3"/>
  </sheets>
  <definedNames>
    <definedName name="_xlnm._FilterDatabase" localSheetId="2" hidden="1">Certificado!$N$15:$N$16</definedName>
    <definedName name="_xlnm.Print_Area" localSheetId="1">Costo!$A$1:$H$23</definedName>
    <definedName name="_xlnm.Print_Area" localSheetId="0">Cotización!$A$1:$L$116</definedName>
    <definedName name="_xlnm.Print_Titles" localSheetId="0">Cotización!$1:$9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1" l="1"/>
  <c r="I132" i="1" l="1"/>
  <c r="I134" i="1"/>
  <c r="I133" i="1"/>
  <c r="E9" i="2" l="1"/>
  <c r="G9" i="2" s="1"/>
  <c r="F17" i="2"/>
  <c r="G126" i="1"/>
  <c r="Q7" i="2"/>
  <c r="Q5" i="2"/>
  <c r="G15" i="2"/>
  <c r="I143" i="1"/>
  <c r="B32" i="2"/>
  <c r="Q6" i="2" s="1"/>
  <c r="D32" i="2" s="1"/>
  <c r="F5" i="2" s="1"/>
  <c r="D36" i="2"/>
  <c r="F52" i="1"/>
  <c r="E5" i="2"/>
  <c r="G18" i="2" s="1"/>
  <c r="E6" i="2"/>
  <c r="B29" i="2"/>
  <c r="D29" i="2"/>
  <c r="I35" i="3"/>
  <c r="D37" i="3"/>
  <c r="I16" i="3"/>
  <c r="D39" i="3"/>
  <c r="B34" i="2"/>
  <c r="G54" i="1"/>
  <c r="E55" i="3" s="1"/>
  <c r="D12" i="3"/>
  <c r="D16" i="3"/>
  <c r="D22" i="3"/>
  <c r="I39" i="3"/>
  <c r="I38" i="3"/>
  <c r="I37" i="3"/>
  <c r="I36" i="3"/>
  <c r="D38" i="3"/>
  <c r="D36" i="3"/>
  <c r="D35" i="3"/>
  <c r="E61" i="3"/>
  <c r="E50" i="3"/>
  <c r="E31" i="3"/>
  <c r="I17" i="3"/>
  <c r="D19" i="3"/>
  <c r="D18" i="3"/>
  <c r="D17" i="3"/>
  <c r="F6" i="2"/>
  <c r="B2" i="2"/>
  <c r="G13" i="2"/>
  <c r="G14" i="2"/>
  <c r="F55" i="1" l="1"/>
  <c r="G61" i="1"/>
  <c r="E51" i="3" s="1"/>
  <c r="G55" i="1"/>
  <c r="E56" i="3" s="1"/>
  <c r="G60" i="1"/>
  <c r="E32" i="3" s="1"/>
  <c r="G6" i="2"/>
  <c r="F54" i="1"/>
  <c r="D92" i="1"/>
  <c r="B30" i="2"/>
  <c r="F101" i="1" s="1"/>
  <c r="F21" i="2" s="1"/>
  <c r="F105" i="1"/>
  <c r="F61" i="1"/>
  <c r="G5" i="2"/>
  <c r="E7" i="2"/>
  <c r="G7" i="2" s="1"/>
  <c r="D30" i="2"/>
  <c r="F92" i="1"/>
  <c r="F60" i="1"/>
  <c r="F53" i="1"/>
  <c r="I19" i="3"/>
  <c r="D31" i="3" s="1"/>
  <c r="D32" i="3" s="1"/>
  <c r="D50" i="3" s="1"/>
  <c r="D51" i="3" s="1"/>
  <c r="F56" i="1"/>
  <c r="D91" i="1"/>
  <c r="E8" i="2" l="1"/>
  <c r="G10" i="2"/>
  <c r="G12" i="2" s="1"/>
  <c r="G16" i="2" s="1"/>
  <c r="H16" i="2" s="1"/>
  <c r="D56" i="3"/>
  <c r="D61" i="3" s="1"/>
  <c r="D55" i="3"/>
  <c r="G17" i="2" l="1"/>
  <c r="G19" i="2" s="1"/>
  <c r="G21" i="2" s="1"/>
  <c r="E57" i="2" s="1"/>
  <c r="E91" i="1"/>
  <c r="E37" i="2" l="1"/>
  <c r="E45" i="2"/>
  <c r="E55" i="2"/>
  <c r="E38" i="2"/>
  <c r="E44" i="2"/>
  <c r="E58" i="2"/>
  <c r="E54" i="2"/>
  <c r="E40" i="2"/>
  <c r="E52" i="2"/>
  <c r="E39" i="2"/>
  <c r="E56" i="2"/>
  <c r="E51" i="2"/>
  <c r="E59" i="2"/>
  <c r="E49" i="2"/>
  <c r="E47" i="2"/>
  <c r="E50" i="2"/>
  <c r="J17" i="2"/>
  <c r="F25" i="2" s="1"/>
  <c r="G25" i="2" s="1"/>
  <c r="G22" i="2"/>
  <c r="E48" i="2"/>
  <c r="G24" i="2" l="1"/>
  <c r="E42" i="2" s="1"/>
  <c r="E41" i="2" l="1"/>
  <c r="E36" i="2"/>
  <c r="G23" i="2" s="1"/>
  <c r="G26" i="2" s="1"/>
  <c r="E92" i="1" s="1"/>
  <c r="E53" i="2"/>
  <c r="E43" i="2"/>
  <c r="E46" i="2"/>
</calcChain>
</file>

<file path=xl/sharedStrings.xml><?xml version="1.0" encoding="utf-8"?>
<sst xmlns="http://schemas.openxmlformats.org/spreadsheetml/2006/main" count="305" uniqueCount="244">
  <si>
    <t>COTIZADOR OFF LINE SEGURO DE CASCOS - PLAN NAUTICO</t>
  </si>
  <si>
    <t>DATOS DEL ASEGURADO:</t>
  </si>
  <si>
    <r>
      <t>Apellido / Razón social:</t>
    </r>
    <r>
      <rPr>
        <i/>
        <sz val="10"/>
        <color indexed="9"/>
        <rFont val="Arial"/>
        <family val="2"/>
      </rPr>
      <t xml:space="preserve"> </t>
    </r>
  </si>
  <si>
    <t>Nombre:</t>
  </si>
  <si>
    <t>Dirección:</t>
  </si>
  <si>
    <t>Localidad:</t>
  </si>
  <si>
    <t>Código Postal:</t>
  </si>
  <si>
    <t>Provincia:</t>
  </si>
  <si>
    <t>(Seleccionar Provincia)</t>
  </si>
  <si>
    <t>CUIT / DNI:</t>
  </si>
  <si>
    <t>Condición IVA:</t>
  </si>
  <si>
    <t>(Seleccionar Condición IVA)</t>
  </si>
  <si>
    <t>DATOS DE LA EMBARCACION:</t>
  </si>
  <si>
    <r>
      <t>Nombre:</t>
    </r>
    <r>
      <rPr>
        <i/>
        <sz val="10"/>
        <color indexed="9"/>
        <rFont val="Arial"/>
        <family val="2"/>
      </rPr>
      <t xml:space="preserve"> </t>
    </r>
  </si>
  <si>
    <r>
      <t>Tipo:</t>
    </r>
    <r>
      <rPr>
        <i/>
        <sz val="10"/>
        <color indexed="9"/>
        <rFont val="Arial"/>
        <family val="2"/>
      </rPr>
      <t xml:space="preserve"> </t>
    </r>
  </si>
  <si>
    <t>(Seleccionar Tipo de Embarcacion)</t>
  </si>
  <si>
    <r>
      <t>Astillero / Mod.:</t>
    </r>
    <r>
      <rPr>
        <i/>
        <sz val="10"/>
        <color indexed="9"/>
        <rFont val="Arial"/>
        <family val="2"/>
      </rPr>
      <t xml:space="preserve"> </t>
    </r>
  </si>
  <si>
    <r>
      <t>Eslora:</t>
    </r>
    <r>
      <rPr>
        <i/>
        <sz val="10"/>
        <color indexed="9"/>
        <rFont val="Arial"/>
        <family val="2"/>
      </rPr>
      <t xml:space="preserve"> </t>
    </r>
  </si>
  <si>
    <r>
      <t>Año de construcción:</t>
    </r>
    <r>
      <rPr>
        <i/>
        <sz val="10"/>
        <color indexed="9"/>
        <rFont val="Arial"/>
        <family val="2"/>
      </rPr>
      <t xml:space="preserve"> </t>
    </r>
  </si>
  <si>
    <t>(Seleccionar Año de Construcción)</t>
  </si>
  <si>
    <r>
      <t>Manga:</t>
    </r>
    <r>
      <rPr>
        <i/>
        <sz val="10"/>
        <color indexed="9"/>
        <rFont val="Arial"/>
        <family val="2"/>
      </rPr>
      <t xml:space="preserve"> </t>
    </r>
  </si>
  <si>
    <r>
      <t>Matrícula:</t>
    </r>
    <r>
      <rPr>
        <i/>
        <sz val="10"/>
        <color indexed="9"/>
        <rFont val="Arial"/>
        <family val="2"/>
      </rPr>
      <t xml:space="preserve"> </t>
    </r>
  </si>
  <si>
    <r>
      <t>Puntal:</t>
    </r>
    <r>
      <rPr>
        <i/>
        <sz val="10"/>
        <color indexed="9"/>
        <rFont val="Arial"/>
        <family val="2"/>
      </rPr>
      <t xml:space="preserve"> </t>
    </r>
  </si>
  <si>
    <r>
      <t>Material:</t>
    </r>
    <r>
      <rPr>
        <i/>
        <sz val="10"/>
        <color indexed="9"/>
        <rFont val="Arial"/>
        <family val="2"/>
      </rPr>
      <t xml:space="preserve"> </t>
    </r>
  </si>
  <si>
    <t>(Seleccionar Tipo de Material)</t>
  </si>
  <si>
    <r>
      <t>Propulsión:</t>
    </r>
    <r>
      <rPr>
        <i/>
        <sz val="10"/>
        <color indexed="9"/>
        <rFont val="Arial"/>
        <family val="2"/>
      </rPr>
      <t xml:space="preserve"> </t>
    </r>
  </si>
  <si>
    <t>DESCUENTOS:</t>
  </si>
  <si>
    <t>Licencia Naútica:</t>
  </si>
  <si>
    <t>Patrón</t>
  </si>
  <si>
    <t>NO</t>
  </si>
  <si>
    <t>Piloto</t>
  </si>
  <si>
    <t>Navegación Limitada a Lagos, Lagunas y Riachos:</t>
  </si>
  <si>
    <t>Aumento de DEDUCIBLE:</t>
  </si>
  <si>
    <t>VIGENCIA:</t>
  </si>
  <si>
    <t>Anual</t>
  </si>
  <si>
    <t>MONEDA:</t>
  </si>
  <si>
    <t>U$S</t>
  </si>
  <si>
    <t>USO:</t>
  </si>
  <si>
    <t>Privado, de recreo y placer únicamente.</t>
  </si>
  <si>
    <t>DETALLE DE SUMAS ASEGURADAS:</t>
  </si>
  <si>
    <t>Casco y maquinarias:</t>
  </si>
  <si>
    <t>Cobertura de trailer:</t>
  </si>
  <si>
    <t>Resp. a Terceros hasta:</t>
  </si>
  <si>
    <t>Resp. a Terceros para deportes acuáticos hasta:</t>
  </si>
  <si>
    <t>Gastos médicos hasta:</t>
  </si>
  <si>
    <t>DEDUCIBLES:</t>
  </si>
  <si>
    <t>aplicable a todo y cada siniestro.</t>
  </si>
  <si>
    <t>Resp. a Terceros:</t>
  </si>
  <si>
    <t>Sin deducible.</t>
  </si>
  <si>
    <t>Gastos médicos:</t>
  </si>
  <si>
    <t>COBERTURA: NAUTICO</t>
  </si>
  <si>
    <t>Daños a la propia embarcación que incluye:</t>
  </si>
  <si>
    <t>- Hundimiento, naufragio, colisión, abordaje, varada, embarrancada e incendio. Explosión de motores a consecuencia de los riesgos antes citados.</t>
  </si>
  <si>
    <t>- Rayo y/o explosión.</t>
  </si>
  <si>
    <t>- Colisión con objetos e instalaciones, tanto aéreos como fijos o flotantes incluyendo hielo.</t>
  </si>
  <si>
    <t>- Temporal e inundación.</t>
  </si>
  <si>
    <t>- Robo e intento de robo que se produzca con violencia, forzamiento y/o amenaza para la vida o integridad física de las personas que custodian su embarcación.</t>
  </si>
  <si>
    <t>- Huelga y vandalismo.</t>
  </si>
  <si>
    <t>- Salvamento y gastos de salvamento.</t>
  </si>
  <si>
    <r>
      <t>Durante su transporte en trailer</t>
    </r>
    <r>
      <rPr>
        <sz val="10"/>
        <color indexed="8"/>
        <rFont val="Arial"/>
        <family val="2"/>
      </rPr>
      <t xml:space="preserve"> su embarcación esta cubierta contra choque, vuelco, desbarrancamiento del vehículo transportador, derrumbe, caída de árboles o postes, incendio, explosión, rayo, huracán, ciclón, tornado, inundación, aluvión o alud.</t>
    </r>
  </si>
  <si>
    <r>
      <t>Durante su transporte en trailer</t>
    </r>
    <r>
      <rPr>
        <i/>
        <sz val="10"/>
        <color indexed="8"/>
        <rFont val="Arial"/>
        <family val="2"/>
      </rPr>
      <t xml:space="preserve"> su embarcación esta cubierta contra choque, vuelco, desbarrancamiento del vehículo transportador, derrumbe, caída de árboles o postes, incendio, explosión, rayo, huracán, ciclón, tornado, inundación, aluvión o alud.</t>
    </r>
  </si>
  <si>
    <t>Se hace constar que contrariamente a lo estipulado en la SECCION A (Seguro de Casco), la suma establecida como total de Suma Asegurada es parte del valor que determine el perito al momento del siniestro, quedando el descubierto a cargo del Asegurado.
Entendiendose que nosotros solo indemnizaremos el o los danos en la proporcion que resulte de ambos valores.</t>
  </si>
  <si>
    <t>Responsabilidad a terceros, (personas y cosas) que incluye:</t>
  </si>
  <si>
    <t>Costos resultantes del retiro, remoción o destrucción de restos de su embarcación o intento de llevar a cabo cualquiera de dichas operaciones, como así también lesiones corporales, muerte o perdida de o daño a la propiedad que surjan porque Ud. falla en retirar, remover o destruir los restos de su embarcación.</t>
  </si>
  <si>
    <r>
      <t>Navegación:</t>
    </r>
    <r>
      <rPr>
        <i/>
        <sz val="10"/>
        <color indexed="8"/>
        <rFont val="Arial"/>
        <family val="2"/>
      </rPr>
      <t xml:space="preserve"> Rio de la Plata, no  mas  al  este  de  una  linea imaginaria trazada entre Mar del Plata (Republica Argentina) y La Paloma (Republica Oriental del  Uruguay), sus  afluentes  y  riachos internos,  limitandola  hasta  Concordia  en el Rio Uruguay y hasta Ituzaingo en el Rio Parana. En la zona de Mar del  Plata y  La  Paloma  se  garantiza  la navegacion en un  radio de  treinta (30) millas con centro en sus respectivos faros. Se  incluye  la  navegación en lagos, lagunas y riachos navegables dentro del territorio de la República Argentina.</t>
    </r>
  </si>
  <si>
    <t>En  nuestro  afán de  brindarle el mejor y mas  completo  servicio  le informamos que  hemos incorporado a nuestra póliza de seguros de Embarcaciones de Placer un nuevo servicio sin costo adicional para que además de contar con toda nuestra protección de seguro, pueda sentir que estamos con Ud. en el río.
Este servicio consta de auxilio mecánico y remolque incluyendo varadura, el mismo se presta exclusivamente en aguas territoriales argentinas, en la sección del Delta del Paraná, incluyendo Zarate, isla Martin Garcia hasta Puerto Madero.</t>
  </si>
  <si>
    <t>COSTOS:</t>
  </si>
  <si>
    <t>Prima técnica:</t>
  </si>
  <si>
    <t>Premio c/I.V.A.:</t>
  </si>
  <si>
    <r>
      <t>OBSERVACIONES:</t>
    </r>
    <r>
      <rPr>
        <i/>
        <sz val="10"/>
        <color indexed="8"/>
        <rFont val="Arial"/>
        <family val="2"/>
      </rPr>
      <t xml:space="preserve"> Cobertura sujeta al resultado conforme de la verificación tecnica.</t>
    </r>
  </si>
  <si>
    <t>CONDICIONES COMERCIALES:</t>
  </si>
  <si>
    <t>BROKER / PRODUCTOR:</t>
  </si>
  <si>
    <t>Código:</t>
  </si>
  <si>
    <t>Recargos financieros:</t>
  </si>
  <si>
    <t>Prima por gastos de explotación:</t>
  </si>
  <si>
    <t>Prima adicional fija por gastos de producción:</t>
  </si>
  <si>
    <t>Comisión total sobre prima técnica:</t>
  </si>
  <si>
    <t>Según brecha de acuerdo al Plan Comisional vigente.</t>
  </si>
  <si>
    <t>Plan de pagos:</t>
  </si>
  <si>
    <t>(Seleccionar Cant. de cuotas)</t>
  </si>
  <si>
    <t>Fecha:</t>
  </si>
  <si>
    <t>ESTA ES UNA INDICACION DE COSTO PARA SU REFERENCIA, Y NO ES POSIBLE SOLICITAR COBERTURA SOBRE ESTA BASE. SI ESTA INDICACION LE RESULTA ACEPTABLE, ROGAMOS PONERSE EN CONTACTO DE INMEDIATO CON LA COMPAÑÍA PARA EFECTUAR EL PROCESO DE BLOQUEO Y OBTENER UNA COTIZACION EN FIRME.</t>
  </si>
  <si>
    <t>Suscriptor</t>
  </si>
  <si>
    <t>(Seleccionar Tipo de moneda)</t>
  </si>
  <si>
    <t>AB</t>
  </si>
  <si>
    <t>Contado</t>
  </si>
  <si>
    <t>DP</t>
  </si>
  <si>
    <t>2 cuotas</t>
  </si>
  <si>
    <t>JJV</t>
  </si>
  <si>
    <t>4 cuotas</t>
  </si>
  <si>
    <t>MM</t>
  </si>
  <si>
    <t>6 cuotas</t>
  </si>
  <si>
    <t>IZ</t>
  </si>
  <si>
    <t>8 cuotas</t>
  </si>
  <si>
    <t>CV</t>
  </si>
  <si>
    <t>10 cuotas</t>
  </si>
  <si>
    <t>OG</t>
  </si>
  <si>
    <t>MG</t>
  </si>
  <si>
    <t>SF</t>
  </si>
  <si>
    <t>DEDUCIBLE</t>
  </si>
  <si>
    <t>(TIPO DE RIESGO)</t>
  </si>
  <si>
    <t>COBERTURA NAUTICO</t>
  </si>
  <si>
    <t>(Gastos Médicos)</t>
  </si>
  <si>
    <t>PRFV</t>
  </si>
  <si>
    <t>LANCHA / SEMIRRIGIDO</t>
  </si>
  <si>
    <t>ACERO NAVAL</t>
  </si>
  <si>
    <t>VELERO</t>
  </si>
  <si>
    <t>MADERA</t>
  </si>
  <si>
    <t>CRUCERO NAFTERO</t>
  </si>
  <si>
    <t>CRUCERO DIESEL</t>
  </si>
  <si>
    <t>CONSUMIDOR FINAL</t>
  </si>
  <si>
    <t>MONOTRIBUTO</t>
  </si>
  <si>
    <t>RESPONSABLE INSCRIPTO</t>
  </si>
  <si>
    <t>(Desplegable Deducible)</t>
  </si>
  <si>
    <t>BUENOS AIRES</t>
  </si>
  <si>
    <t>CAPITAL FEDERAL</t>
  </si>
  <si>
    <t>CATAMARCA</t>
  </si>
  <si>
    <t>CÓRDOBA</t>
  </si>
  <si>
    <t>CORRIENTES</t>
  </si>
  <si>
    <t>CHACO</t>
  </si>
  <si>
    <t>SI</t>
  </si>
  <si>
    <t>CHUBUT</t>
  </si>
  <si>
    <t>ENTRE RÍOS</t>
  </si>
  <si>
    <t>FORMOSA</t>
  </si>
  <si>
    <t>JUJUY</t>
  </si>
  <si>
    <t>LA PAMPA</t>
  </si>
  <si>
    <t>LA RIOJA</t>
  </si>
  <si>
    <t>MENDOZA</t>
  </si>
  <si>
    <t>MISIONES</t>
  </si>
  <si>
    <t>NEUQUÉN</t>
  </si>
  <si>
    <t>RÍO NEGRO</t>
  </si>
  <si>
    <t>SALTA</t>
  </si>
  <si>
    <t>SAN JUAN</t>
  </si>
  <si>
    <t>SAN LUIS</t>
  </si>
  <si>
    <t>SANTA CRUZ</t>
  </si>
  <si>
    <t>SANTA FE</t>
  </si>
  <si>
    <t>SANTIAGO DEL ESTERO</t>
  </si>
  <si>
    <t>TUCUMÁN</t>
  </si>
  <si>
    <t>TIERRA DEL FUEGO</t>
  </si>
  <si>
    <t>Primas por Gastos de Explotación</t>
  </si>
  <si>
    <t>ITEM</t>
  </si>
  <si>
    <t>SECCION</t>
  </si>
  <si>
    <t>RIESGO</t>
  </si>
  <si>
    <t>SUMA ASEGURADA</t>
  </si>
  <si>
    <t>TASA DE PRIMA TECNICA</t>
  </si>
  <si>
    <t>PRIMA TECNICA</t>
  </si>
  <si>
    <t>DE 1 A 11 AÑOS</t>
  </si>
  <si>
    <t>12 A 20 AÑOS</t>
  </si>
  <si>
    <t>DE 21 A 25 AÑOS</t>
  </si>
  <si>
    <t>DE 26 A 30 AÑOS</t>
  </si>
  <si>
    <t>DE 31 A 35 AÑOS</t>
  </si>
  <si>
    <t>A</t>
  </si>
  <si>
    <t>SEGURO DE CASCO</t>
  </si>
  <si>
    <t>TIPO DE EMBARCACION:</t>
  </si>
  <si>
    <t>B</t>
  </si>
  <si>
    <t>COBERTURA DE TRAILER</t>
  </si>
  <si>
    <t>AÑOS DE ANTIGÜEDAD:</t>
  </si>
  <si>
    <t>C</t>
  </si>
  <si>
    <t>RESP. A TERCEROS</t>
  </si>
  <si>
    <t>TIPO DE MATERIAL:</t>
  </si>
  <si>
    <t>C (i)</t>
  </si>
  <si>
    <t>Marine</t>
  </si>
  <si>
    <t>D</t>
  </si>
  <si>
    <t>SEGURO DE GASTOS MEDICOS</t>
  </si>
  <si>
    <t>TOTAL</t>
  </si>
  <si>
    <t>COSTOS</t>
  </si>
  <si>
    <t>GTOS. MEDICOS</t>
  </si>
  <si>
    <t>TRAILER</t>
  </si>
  <si>
    <t>Hasta $  10.800 / USD 90</t>
  </si>
  <si>
    <t>S/Valor del trailer</t>
  </si>
  <si>
    <t>PRIMA TECNICA sin Descuentos</t>
  </si>
  <si>
    <t>Hasta $  27.000 / USD 225</t>
  </si>
  <si>
    <t>Desc por Area de Navegación</t>
  </si>
  <si>
    <t>Hasta $  54.000 / USD 450</t>
  </si>
  <si>
    <t>Desc por Licencia Naútica</t>
  </si>
  <si>
    <t>Desc por Aumento de Deducible</t>
  </si>
  <si>
    <t>Tasa Mínima</t>
  </si>
  <si>
    <t>PRIMA TECNICA con Descuentos</t>
  </si>
  <si>
    <t>GASTOS</t>
  </si>
  <si>
    <t>BASE IMPONIBLE:</t>
  </si>
  <si>
    <t>ADICIONALES</t>
  </si>
  <si>
    <t>PRIMA TOTAL</t>
  </si>
  <si>
    <t>RECARGO FINANCIERO</t>
  </si>
  <si>
    <t>IMPUESTOS</t>
  </si>
  <si>
    <t>SELLADOS</t>
  </si>
  <si>
    <t>INGRESOS BRUTOS</t>
  </si>
  <si>
    <t>I.V.A.</t>
  </si>
  <si>
    <t>PREMIO</t>
  </si>
  <si>
    <t>Código</t>
  </si>
  <si>
    <t>Tabla sellado</t>
  </si>
  <si>
    <t>Cálculo Sellado</t>
  </si>
  <si>
    <t>SEGURO DE YACHT Y EMBARCACIONES DE PLACER</t>
  </si>
  <si>
    <t>Emitido en Buenos Aires,</t>
  </si>
  <si>
    <t>Sección</t>
  </si>
  <si>
    <t>CASCOS</t>
  </si>
  <si>
    <t>Certificado</t>
  </si>
  <si>
    <t>01001-22-000000094</t>
  </si>
  <si>
    <t>Consumidor Final</t>
  </si>
  <si>
    <t>Asegurado</t>
  </si>
  <si>
    <t>Condición</t>
  </si>
  <si>
    <t>Responsable Inscripto</t>
  </si>
  <si>
    <t>Dirección</t>
  </si>
  <si>
    <t>DNI / C.U.I.T. Nro.</t>
  </si>
  <si>
    <t>Localidad</t>
  </si>
  <si>
    <t>Ing. Brutos Nro.</t>
  </si>
  <si>
    <t>$</t>
  </si>
  <si>
    <t>Código Postal</t>
  </si>
  <si>
    <t>Moneda</t>
  </si>
  <si>
    <t>Mat. Nro.</t>
  </si>
  <si>
    <t>Productor</t>
  </si>
  <si>
    <t>P.R.F.V.</t>
  </si>
  <si>
    <t>Desde las 12 hs. del 20/12/12 hasta las 12 hs. Del 20/12/13</t>
  </si>
  <si>
    <t>LANCHA</t>
  </si>
  <si>
    <t>SEMI-RÍGIDO</t>
  </si>
  <si>
    <t>CRUCERO</t>
  </si>
  <si>
    <t>MOTO DE AGUA</t>
  </si>
  <si>
    <t>SECCION A – SEGURO DE CASCO</t>
  </si>
  <si>
    <t xml:space="preserve">Suma Asegurada:  </t>
  </si>
  <si>
    <t xml:space="preserve">Deducible: </t>
  </si>
  <si>
    <t>Aplicable a todo y cada siniestro.-</t>
  </si>
  <si>
    <t>Descripción:</t>
  </si>
  <si>
    <t>Nombre</t>
  </si>
  <si>
    <t>Tipo</t>
  </si>
  <si>
    <t>Astillero / Mod</t>
  </si>
  <si>
    <t>Eslora</t>
  </si>
  <si>
    <t>Año de Construcción</t>
  </si>
  <si>
    <t>Manga</t>
  </si>
  <si>
    <t>Matrícula</t>
  </si>
  <si>
    <t>Puntal</t>
  </si>
  <si>
    <t>Material</t>
  </si>
  <si>
    <t>Propulsión</t>
  </si>
  <si>
    <t>Nota: Cobertura sujeta a verificación técnica.</t>
  </si>
  <si>
    <t>Se hace constar que contrariamente a lo estipulado en la SECCION A (Seguro de Casco), la suma establecida como total de Suma Asegurada es parte del valor que determine el perito al momento del siniestro, quedando el descubierto a cargo del Asegurado. Entendiéndose que nosotros solo indemnizaremos el o los daños en la proporción que resulte de ambos valores.</t>
  </si>
  <si>
    <t>SECCION B – COBERTURA DE TRAILER</t>
  </si>
  <si>
    <t xml:space="preserve">Descripción:     </t>
  </si>
  <si>
    <t xml:space="preserve">Suma Asegurada: </t>
  </si>
  <si>
    <t>SECCION C – RESPONSABILIDAD A TERCEROS</t>
  </si>
  <si>
    <t xml:space="preserve">C(i) Suma Asegurada: </t>
  </si>
  <si>
    <t xml:space="preserve">               Sin deducible</t>
  </si>
  <si>
    <t>SECCION D - SEGURO DE GASTOS MEDICOS</t>
  </si>
  <si>
    <t xml:space="preserve">NAVEGACION: Río de la Plata (CA) y sus afluentes hasta Salto Oriental en el Río Uruguay, Ituzaingo en el Río Paraná y Corumba en el Río Paraguay. En las proximidades de Punta del Este se garantiza la navegación en la zona comprendida por un radio de 20 millas con centro en el Faro de Punta del Este.
</t>
  </si>
  <si>
    <t>Se incluye la navegación en lagos, lagunas y riachos navegables dentro del territorio de la Republica Argentina.</t>
  </si>
  <si>
    <t>Juntamente con las Secciones antes mencionadas las Secciones E (Exclusiones Generales), F (Condiciones Generales), G (Qué hacer en caso de Pérdidas o Accidentes) y la Cláusula de Vigencia y Cobranza del Premio forman parte integrante del presente certificado.</t>
  </si>
  <si>
    <t xml:space="preserve">ADVERTENCIA AL ASEGURADO: El presente es un instrumento provisorio.
Dentro de los QUINCE (15) DIAS corridos, contados a partir de su fecha de emisión, deberá  requerirse la entrega de la póliza respectiva.
El presente certificado carecerá de validez de no hallarse regularizado el premio respectivo conforme lo establece la cláusula de cobranza.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</si>
</sst>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quot;$&quot;\ #,##0"/>
    <numFmt numFmtId="166" formatCode="&quot;$&quot;\ #,##0.00"/>
    <numFmt numFmtId="167" formatCode="[$USD]\ #,##0.00"/>
    <numFmt numFmtId="168" formatCode="0.0000%"/>
    <numFmt numFmtId="169" formatCode="[$-2C0A]d&quot; de &quot;mmmm&quot; de &quot;yyyy;@"/>
  </numFmts>
  <fonts count="28">
    <font>
      <sz val="10"/>
      <name val="Arial"/>
    </font>
    <font>
      <sz val="10"/>
      <name val="Arial"/>
      <family val="2"/>
    </font>
    <font>
      <b/>
      <sz val="10"/>
      <name val="Arial"/>
      <family val="2"/>
    </font>
    <font>
      <b/>
      <u/>
      <sz val="10"/>
      <name val="Arial"/>
      <family val="2"/>
    </font>
    <font>
      <b/>
      <sz val="8"/>
      <name val="Arial"/>
      <family val="2"/>
    </font>
    <font>
      <sz val="8"/>
      <name val="Arial"/>
      <family val="2"/>
    </font>
    <font>
      <b/>
      <i/>
      <sz val="14"/>
      <name val="Arial"/>
      <family val="2"/>
    </font>
    <font>
      <b/>
      <i/>
      <sz val="10"/>
      <name val="Arial"/>
      <family val="2"/>
    </font>
    <font>
      <i/>
      <sz val="10"/>
      <name val="Arial"/>
      <family val="2"/>
    </font>
    <font>
      <sz val="8"/>
      <name val="Arial"/>
      <family val="2"/>
    </font>
    <font>
      <i/>
      <sz val="9"/>
      <name val="Arial"/>
      <family val="2"/>
    </font>
    <font>
      <b/>
      <i/>
      <sz val="9"/>
      <name val="Arial"/>
      <family val="2"/>
    </font>
    <font>
      <sz val="10"/>
      <color indexed="8"/>
      <name val="Arial"/>
      <family val="2"/>
    </font>
    <font>
      <b/>
      <sz val="10"/>
      <color indexed="8"/>
      <name val="Arial"/>
      <family val="2"/>
    </font>
    <font>
      <b/>
      <i/>
      <sz val="10"/>
      <color indexed="8"/>
      <name val="Arial"/>
      <family val="2"/>
    </font>
    <font>
      <i/>
      <sz val="10"/>
      <color indexed="8"/>
      <name val="Arial"/>
      <family val="2"/>
    </font>
    <font>
      <b/>
      <sz val="8"/>
      <color indexed="55"/>
      <name val="Arial"/>
      <family val="2"/>
    </font>
    <font>
      <sz val="8"/>
      <color indexed="55"/>
      <name val="Arial"/>
      <family val="2"/>
    </font>
    <font>
      <i/>
      <sz val="10"/>
      <color indexed="10"/>
      <name val="Arial"/>
      <family val="2"/>
    </font>
    <font>
      <b/>
      <i/>
      <sz val="10"/>
      <color indexed="9"/>
      <name val="Arial"/>
      <family val="2"/>
    </font>
    <font>
      <i/>
      <sz val="10"/>
      <color indexed="9"/>
      <name val="Arial"/>
      <family val="2"/>
    </font>
    <font>
      <b/>
      <sz val="14"/>
      <name val="Arial"/>
      <family val="2"/>
    </font>
    <font>
      <b/>
      <sz val="8"/>
      <color indexed="9"/>
      <name val="Arial"/>
      <family val="2"/>
    </font>
    <font>
      <sz val="9"/>
      <name val="Arial"/>
      <family val="2"/>
    </font>
    <font>
      <b/>
      <sz val="9"/>
      <name val="Arial"/>
      <family val="2"/>
    </font>
    <font>
      <b/>
      <u/>
      <sz val="8"/>
      <name val="Arial"/>
      <family val="2"/>
    </font>
    <font>
      <b/>
      <u/>
      <sz val="9"/>
      <name val="Arial"/>
      <family val="2"/>
    </font>
    <font>
      <sz val="8"/>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indexed="43"/>
        <bgColor indexed="64"/>
      </patternFill>
    </fill>
    <fill>
      <patternFill patternType="solid">
        <fgColor rgb="FF0070C0"/>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s>
  <borders count="47">
    <border>
      <left/>
      <right/>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8"/>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8"/>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9" fontId="1" fillId="0" borderId="0" applyFont="0" applyFill="0" applyBorder="0" applyAlignment="0" applyProtection="0"/>
  </cellStyleXfs>
  <cellXfs count="329">
    <xf numFmtId="0" fontId="0" fillId="0" borderId="0" xfId="0"/>
    <xf numFmtId="0" fontId="0" fillId="2" borderId="0" xfId="0" applyFill="1" applyProtection="1">
      <protection hidden="1"/>
    </xf>
    <xf numFmtId="165" fontId="8" fillId="2" borderId="0" xfId="0" applyNumberFormat="1" applyFont="1" applyFill="1" applyAlignment="1" applyProtection="1">
      <alignment horizontal="left"/>
      <protection hidden="1"/>
    </xf>
    <xf numFmtId="0" fontId="6" fillId="2" borderId="0" xfId="0" applyFont="1" applyFill="1" applyAlignment="1" applyProtection="1">
      <alignment horizontal="center"/>
      <protection hidden="1"/>
    </xf>
    <xf numFmtId="0" fontId="2" fillId="2" borderId="0" xfId="0" applyFont="1" applyFill="1" applyAlignment="1" applyProtection="1">
      <alignment vertical="top"/>
      <protection hidden="1"/>
    </xf>
    <xf numFmtId="0" fontId="3" fillId="2" borderId="0" xfId="0" applyFont="1" applyFill="1" applyAlignment="1" applyProtection="1">
      <alignment vertical="top"/>
      <protection hidden="1"/>
    </xf>
    <xf numFmtId="0" fontId="0" fillId="2" borderId="0" xfId="0" applyFill="1" applyAlignment="1" applyProtection="1">
      <alignment horizontal="justify" vertical="top"/>
      <protection hidden="1"/>
    </xf>
    <xf numFmtId="0" fontId="7" fillId="2" borderId="0" xfId="0" applyFont="1" applyFill="1" applyAlignment="1" applyProtection="1">
      <alignment horizontal="left" vertical="top"/>
      <protection hidden="1"/>
    </xf>
    <xf numFmtId="0" fontId="10"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protection hidden="1"/>
    </xf>
    <xf numFmtId="0" fontId="2" fillId="2" borderId="0" xfId="0" applyFont="1" applyFill="1" applyProtection="1">
      <protection hidden="1"/>
    </xf>
    <xf numFmtId="0" fontId="3" fillId="2" borderId="0" xfId="0" applyFont="1" applyFill="1" applyProtection="1">
      <protection hidden="1"/>
    </xf>
    <xf numFmtId="0" fontId="8" fillId="2" borderId="0" xfId="0" applyFont="1" applyFill="1" applyAlignment="1" applyProtection="1">
      <alignment horizontal="left"/>
      <protection hidden="1"/>
    </xf>
    <xf numFmtId="0" fontId="0" fillId="2" borderId="0" xfId="0" applyFill="1" applyAlignment="1" applyProtection="1">
      <alignment horizontal="left"/>
      <protection hidden="1"/>
    </xf>
    <xf numFmtId="0" fontId="8" fillId="2" borderId="0" xfId="0" applyFont="1" applyFill="1" applyProtection="1">
      <protection hidden="1"/>
    </xf>
    <xf numFmtId="3" fontId="8" fillId="2" borderId="0" xfId="0" applyNumberFormat="1" applyFont="1" applyFill="1" applyAlignment="1" applyProtection="1">
      <alignment horizontal="left"/>
      <protection hidden="1"/>
    </xf>
    <xf numFmtId="0" fontId="18" fillId="2" borderId="0" xfId="0" applyFont="1" applyFill="1" applyAlignment="1" applyProtection="1">
      <alignment horizontal="left"/>
      <protection hidden="1"/>
    </xf>
    <xf numFmtId="165" fontId="0" fillId="2" borderId="0" xfId="0" applyNumberFormat="1" applyFill="1" applyAlignment="1" applyProtection="1">
      <alignment horizontal="left"/>
      <protection hidden="1"/>
    </xf>
    <xf numFmtId="3" fontId="8" fillId="0" borderId="0" xfId="0" applyNumberFormat="1" applyFont="1" applyAlignment="1" applyProtection="1">
      <alignment horizontal="left"/>
      <protection hidden="1"/>
    </xf>
    <xf numFmtId="0" fontId="8" fillId="2" borderId="0" xfId="0" applyFont="1" applyFill="1" applyAlignment="1" applyProtection="1">
      <alignment horizontal="left" vertical="top"/>
      <protection hidden="1"/>
    </xf>
    <xf numFmtId="0" fontId="8" fillId="2" borderId="0" xfId="0" quotePrefix="1" applyFont="1" applyFill="1" applyAlignment="1" applyProtection="1">
      <alignment horizontal="justify" vertical="top"/>
      <protection hidden="1"/>
    </xf>
    <xf numFmtId="0" fontId="8" fillId="2" borderId="0" xfId="0" applyFont="1" applyFill="1" applyAlignment="1" applyProtection="1">
      <alignment horizontal="justify" vertical="top"/>
      <protection hidden="1"/>
    </xf>
    <xf numFmtId="165" fontId="8" fillId="2" borderId="0" xfId="0" applyNumberFormat="1" applyFont="1" applyFill="1" applyAlignment="1" applyProtection="1">
      <alignment horizontal="left" vertical="top"/>
      <protection hidden="1"/>
    </xf>
    <xf numFmtId="3" fontId="8" fillId="2" borderId="0" xfId="0" applyNumberFormat="1" applyFont="1" applyFill="1" applyAlignment="1" applyProtection="1">
      <alignment horizontal="left" vertical="top"/>
      <protection hidden="1"/>
    </xf>
    <xf numFmtId="0" fontId="0" fillId="2" borderId="0" xfId="0" applyFill="1" applyAlignment="1" applyProtection="1">
      <alignment horizontal="left" vertical="top"/>
      <protection hidden="1"/>
    </xf>
    <xf numFmtId="0" fontId="8" fillId="2" borderId="0" xfId="0" quotePrefix="1" applyFont="1" applyFill="1" applyAlignment="1" applyProtection="1">
      <alignment horizontal="left" vertical="top"/>
      <protection hidden="1"/>
    </xf>
    <xf numFmtId="0" fontId="8" fillId="2" borderId="1" xfId="0" applyFont="1" applyFill="1" applyBorder="1" applyAlignment="1" applyProtection="1">
      <alignment horizontal="left" vertical="top"/>
      <protection hidden="1"/>
    </xf>
    <xf numFmtId="0" fontId="8" fillId="2" borderId="1" xfId="0" quotePrefix="1" applyFont="1" applyFill="1" applyBorder="1" applyAlignment="1" applyProtection="1">
      <alignment horizontal="left" vertical="top"/>
      <protection hidden="1"/>
    </xf>
    <xf numFmtId="0" fontId="12" fillId="2" borderId="0" xfId="0" applyFont="1" applyFill="1" applyAlignment="1" applyProtection="1">
      <alignment horizontal="left"/>
      <protection hidden="1"/>
    </xf>
    <xf numFmtId="0" fontId="15" fillId="2" borderId="0" xfId="0" applyFont="1" applyFill="1" applyAlignment="1" applyProtection="1">
      <alignment horizontal="justify" vertical="center" wrapText="1"/>
      <protection hidden="1"/>
    </xf>
    <xf numFmtId="0" fontId="12" fillId="2" borderId="0" xfId="0" applyFont="1" applyFill="1" applyAlignment="1" applyProtection="1">
      <alignment horizontal="left" indent="1"/>
      <protection hidden="1"/>
    </xf>
    <xf numFmtId="0" fontId="13" fillId="2" borderId="0" xfId="0" applyFont="1" applyFill="1" applyAlignment="1" applyProtection="1">
      <alignment horizontal="left" indent="1"/>
      <protection hidden="1"/>
    </xf>
    <xf numFmtId="0" fontId="14" fillId="2" borderId="0" xfId="0" applyFont="1" applyFill="1" applyAlignment="1" applyProtection="1">
      <alignment horizontal="justify" vertical="center" wrapText="1"/>
      <protection hidden="1"/>
    </xf>
    <xf numFmtId="0" fontId="0" fillId="2" borderId="1" xfId="0" applyFill="1" applyBorder="1" applyProtection="1">
      <protection hidden="1"/>
    </xf>
    <xf numFmtId="165" fontId="8" fillId="2" borderId="0" xfId="0" applyNumberFormat="1" applyFont="1" applyFill="1" applyAlignment="1" applyProtection="1">
      <alignment horizontal="right"/>
      <protection hidden="1"/>
    </xf>
    <xf numFmtId="4" fontId="8" fillId="2" borderId="0" xfId="0" applyNumberFormat="1" applyFont="1" applyFill="1" applyAlignment="1" applyProtection="1">
      <alignment horizontal="right"/>
      <protection hidden="1"/>
    </xf>
    <xf numFmtId="0" fontId="8" fillId="2" borderId="0" xfId="0" quotePrefix="1" applyFont="1" applyFill="1" applyProtection="1">
      <protection hidden="1"/>
    </xf>
    <xf numFmtId="0" fontId="2" fillId="2" borderId="1" xfId="0" applyFont="1" applyFill="1" applyBorder="1" applyProtection="1">
      <protection hidden="1"/>
    </xf>
    <xf numFmtId="165" fontId="8" fillId="2" borderId="1" xfId="0" applyNumberFormat="1" applyFont="1" applyFill="1" applyBorder="1" applyAlignment="1" applyProtection="1">
      <alignment horizontal="right"/>
      <protection hidden="1"/>
    </xf>
    <xf numFmtId="4" fontId="8" fillId="2" borderId="1" xfId="0" applyNumberFormat="1" applyFont="1" applyFill="1" applyBorder="1" applyAlignment="1" applyProtection="1">
      <alignment horizontal="right"/>
      <protection hidden="1"/>
    </xf>
    <xf numFmtId="0" fontId="8" fillId="2" borderId="1" xfId="0" quotePrefix="1" applyFont="1" applyFill="1" applyBorder="1" applyProtection="1">
      <protection hidden="1"/>
    </xf>
    <xf numFmtId="10" fontId="8" fillId="2" borderId="0" xfId="0" applyNumberFormat="1" applyFont="1" applyFill="1" applyAlignment="1" applyProtection="1">
      <alignment horizontal="left"/>
      <protection hidden="1"/>
    </xf>
    <xf numFmtId="9" fontId="0" fillId="2" borderId="0" xfId="0" applyNumberFormat="1" applyFill="1" applyAlignment="1" applyProtection="1">
      <alignment horizontal="left"/>
      <protection hidden="1"/>
    </xf>
    <xf numFmtId="15" fontId="0" fillId="2" borderId="0" xfId="0" applyNumberFormat="1" applyFill="1" applyAlignment="1" applyProtection="1">
      <alignment horizontal="left"/>
      <protection hidden="1"/>
    </xf>
    <xf numFmtId="0" fontId="1" fillId="2" borderId="0" xfId="0" applyFont="1" applyFill="1" applyProtection="1">
      <protection hidden="1"/>
    </xf>
    <xf numFmtId="14" fontId="7" fillId="2" borderId="0" xfId="0" applyNumberFormat="1" applyFont="1" applyFill="1" applyAlignment="1" applyProtection="1">
      <alignment horizontal="left"/>
      <protection locked="0"/>
    </xf>
    <xf numFmtId="3" fontId="7" fillId="2" borderId="0" xfId="0" applyNumberFormat="1" applyFont="1" applyFill="1" applyAlignment="1" applyProtection="1">
      <alignment horizontal="left"/>
      <protection locked="0"/>
    </xf>
    <xf numFmtId="4" fontId="5" fillId="2" borderId="0" xfId="0" applyNumberFormat="1" applyFont="1" applyFill="1" applyAlignment="1" applyProtection="1">
      <alignment horizontal="right"/>
      <protection hidden="1"/>
    </xf>
    <xf numFmtId="4" fontId="8" fillId="2" borderId="0" xfId="0" applyNumberFormat="1" applyFont="1" applyFill="1" applyAlignment="1" applyProtection="1">
      <alignment horizontal="left"/>
      <protection hidden="1"/>
    </xf>
    <xf numFmtId="0" fontId="22" fillId="3" borderId="11" xfId="0" applyFont="1" applyFill="1" applyBorder="1" applyAlignment="1" applyProtection="1">
      <alignment horizontal="center"/>
      <protection hidden="1"/>
    </xf>
    <xf numFmtId="0" fontId="22" fillId="3" borderId="12" xfId="0" applyFont="1" applyFill="1" applyBorder="1" applyAlignment="1" applyProtection="1">
      <alignment horizontal="center"/>
      <protection hidden="1"/>
    </xf>
    <xf numFmtId="49" fontId="22" fillId="3" borderId="13" xfId="0" applyNumberFormat="1" applyFont="1" applyFill="1" applyBorder="1" applyAlignment="1" applyProtection="1">
      <alignment horizontal="center"/>
      <protection hidden="1"/>
    </xf>
    <xf numFmtId="4" fontId="22" fillId="3" borderId="12" xfId="0" applyNumberFormat="1" applyFont="1" applyFill="1" applyBorder="1" applyAlignment="1" applyProtection="1">
      <alignment horizontal="center"/>
      <protection hidden="1"/>
    </xf>
    <xf numFmtId="4" fontId="22" fillId="3" borderId="14" xfId="0" applyNumberFormat="1" applyFont="1" applyFill="1" applyBorder="1" applyAlignment="1" applyProtection="1">
      <alignment horizontal="center"/>
      <protection hidden="1"/>
    </xf>
    <xf numFmtId="49" fontId="22" fillId="3" borderId="15" xfId="0" applyNumberFormat="1" applyFont="1" applyFill="1" applyBorder="1" applyAlignment="1" applyProtection="1">
      <alignment horizontal="center"/>
      <protection hidden="1"/>
    </xf>
    <xf numFmtId="49" fontId="22" fillId="3" borderId="16" xfId="0" applyNumberFormat="1" applyFont="1" applyFill="1" applyBorder="1" applyAlignment="1" applyProtection="1">
      <alignment horizontal="center"/>
      <protection hidden="1"/>
    </xf>
    <xf numFmtId="4" fontId="22" fillId="3" borderId="17" xfId="0" applyNumberFormat="1" applyFont="1" applyFill="1" applyBorder="1" applyProtection="1">
      <protection hidden="1"/>
    </xf>
    <xf numFmtId="4" fontId="4" fillId="2" borderId="0" xfId="0" applyNumberFormat="1" applyFont="1" applyFill="1" applyAlignment="1" applyProtection="1">
      <alignment horizontal="right"/>
      <protection hidden="1"/>
    </xf>
    <xf numFmtId="49" fontId="7" fillId="2" borderId="0" xfId="0" applyNumberFormat="1" applyFont="1" applyFill="1" applyProtection="1">
      <protection locked="0"/>
    </xf>
    <xf numFmtId="10" fontId="7" fillId="2" borderId="0" xfId="0" applyNumberFormat="1" applyFont="1" applyFill="1" applyAlignment="1" applyProtection="1">
      <alignment horizontal="left"/>
      <protection locked="0"/>
    </xf>
    <xf numFmtId="4" fontId="5" fillId="2" borderId="1" xfId="0" applyNumberFormat="1" applyFont="1" applyFill="1" applyBorder="1" applyAlignment="1" applyProtection="1">
      <alignment horizontal="right"/>
      <protection hidden="1"/>
    </xf>
    <xf numFmtId="0" fontId="9" fillId="2" borderId="0" xfId="0" applyFont="1" applyFill="1" applyProtection="1">
      <protection locked="0" hidden="1"/>
    </xf>
    <xf numFmtId="0" fontId="9" fillId="2" borderId="0" xfId="0" applyFont="1" applyFill="1" applyAlignment="1" applyProtection="1">
      <alignment horizontal="center"/>
      <protection locked="0" hidden="1"/>
    </xf>
    <xf numFmtId="0" fontId="5" fillId="4" borderId="18" xfId="0" applyFont="1" applyFill="1" applyBorder="1" applyProtection="1">
      <protection locked="0" hidden="1"/>
    </xf>
    <xf numFmtId="0" fontId="5" fillId="4" borderId="19" xfId="0" applyFont="1" applyFill="1" applyBorder="1" applyAlignment="1" applyProtection="1">
      <alignment horizontal="center"/>
      <protection locked="0" hidden="1"/>
    </xf>
    <xf numFmtId="0" fontId="5" fillId="4" borderId="20" xfId="0" applyFont="1" applyFill="1" applyBorder="1" applyAlignment="1" applyProtection="1">
      <alignment horizontal="center"/>
      <protection locked="0" hidden="1"/>
    </xf>
    <xf numFmtId="0" fontId="5" fillId="4" borderId="21" xfId="0" applyFont="1" applyFill="1" applyBorder="1" applyAlignment="1" applyProtection="1">
      <alignment horizontal="center"/>
      <protection locked="0" hidden="1"/>
    </xf>
    <xf numFmtId="0" fontId="5" fillId="2" borderId="0" xfId="0" applyFont="1" applyFill="1" applyProtection="1">
      <protection locked="0" hidden="1"/>
    </xf>
    <xf numFmtId="0" fontId="5" fillId="4" borderId="5" xfId="0" applyFont="1" applyFill="1" applyBorder="1" applyProtection="1">
      <protection locked="0" hidden="1"/>
    </xf>
    <xf numFmtId="0" fontId="5" fillId="4" borderId="8" xfId="0" applyFont="1" applyFill="1" applyBorder="1" applyProtection="1">
      <protection locked="0" hidden="1"/>
    </xf>
    <xf numFmtId="0" fontId="5" fillId="4" borderId="22" xfId="0" applyFont="1" applyFill="1" applyBorder="1" applyAlignment="1" applyProtection="1">
      <alignment horizontal="center"/>
      <protection locked="0" hidden="1"/>
    </xf>
    <xf numFmtId="0" fontId="5" fillId="4" borderId="23" xfId="0" applyFont="1" applyFill="1" applyBorder="1" applyAlignment="1" applyProtection="1">
      <alignment horizontal="center"/>
      <protection locked="0" hidden="1"/>
    </xf>
    <xf numFmtId="0" fontId="5" fillId="2" borderId="0" xfId="0" applyFont="1" applyFill="1" applyAlignment="1" applyProtection="1">
      <alignment horizontal="center"/>
      <protection locked="0" hidden="1"/>
    </xf>
    <xf numFmtId="0" fontId="5" fillId="4" borderId="22" xfId="0" applyFont="1" applyFill="1" applyBorder="1" applyAlignment="1" applyProtection="1">
      <alignment horizontal="left"/>
      <protection locked="0" hidden="1"/>
    </xf>
    <xf numFmtId="0" fontId="5" fillId="2" borderId="0" xfId="0" applyFont="1" applyFill="1" applyAlignment="1" applyProtection="1">
      <alignment horizontal="left"/>
      <protection locked="0" hidden="1"/>
    </xf>
    <xf numFmtId="166" fontId="5" fillId="2" borderId="0" xfId="0" applyNumberFormat="1" applyFont="1" applyFill="1" applyAlignment="1" applyProtection="1">
      <alignment horizontal="center"/>
      <protection locked="0" hidden="1"/>
    </xf>
    <xf numFmtId="2" fontId="5" fillId="4" borderId="23" xfId="0" applyNumberFormat="1" applyFont="1" applyFill="1" applyBorder="1" applyAlignment="1" applyProtection="1">
      <alignment horizontal="right"/>
      <protection locked="0" hidden="1"/>
    </xf>
    <xf numFmtId="4" fontId="5" fillId="2" borderId="0" xfId="0" applyNumberFormat="1" applyFont="1" applyFill="1" applyProtection="1">
      <protection locked="0" hidden="1"/>
    </xf>
    <xf numFmtId="0" fontId="4" fillId="2" borderId="0" xfId="0" applyFont="1" applyFill="1" applyAlignment="1" applyProtection="1">
      <alignment horizontal="center"/>
      <protection locked="0" hidden="1"/>
    </xf>
    <xf numFmtId="0" fontId="16" fillId="2" borderId="0" xfId="0" applyFont="1" applyFill="1" applyAlignment="1" applyProtection="1">
      <alignment horizontal="left"/>
      <protection locked="0" hidden="1"/>
    </xf>
    <xf numFmtId="3" fontId="16" fillId="2" borderId="0" xfId="0" applyNumberFormat="1" applyFont="1" applyFill="1" applyAlignment="1" applyProtection="1">
      <alignment horizontal="right"/>
      <protection locked="0" hidden="1"/>
    </xf>
    <xf numFmtId="0" fontId="17" fillId="2" borderId="0" xfId="0" applyFont="1" applyFill="1" applyProtection="1">
      <protection locked="0" hidden="1"/>
    </xf>
    <xf numFmtId="0" fontId="17" fillId="2" borderId="0" xfId="0" applyFont="1" applyFill="1" applyAlignment="1" applyProtection="1">
      <alignment horizontal="left"/>
      <protection locked="0" hidden="1"/>
    </xf>
    <xf numFmtId="2" fontId="17" fillId="2" borderId="0" xfId="0" applyNumberFormat="1" applyFont="1" applyFill="1" applyAlignment="1" applyProtection="1">
      <alignment horizontal="left"/>
      <protection locked="0" hidden="1"/>
    </xf>
    <xf numFmtId="164" fontId="17" fillId="2" borderId="0" xfId="0" applyNumberFormat="1" applyFont="1" applyFill="1" applyAlignment="1" applyProtection="1">
      <alignment horizontal="left"/>
      <protection locked="0" hidden="1"/>
    </xf>
    <xf numFmtId="4" fontId="17" fillId="2" borderId="0" xfId="0" applyNumberFormat="1" applyFont="1" applyFill="1" applyProtection="1">
      <protection locked="0" hidden="1"/>
    </xf>
    <xf numFmtId="0" fontId="5" fillId="4" borderId="24" xfId="0" applyFont="1" applyFill="1" applyBorder="1" applyAlignment="1" applyProtection="1">
      <alignment horizontal="left"/>
      <protection locked="0" hidden="1"/>
    </xf>
    <xf numFmtId="0" fontId="5" fillId="4" borderId="5" xfId="0" applyFont="1" applyFill="1" applyBorder="1" applyAlignment="1" applyProtection="1">
      <alignment horizontal="left"/>
      <protection locked="0" hidden="1"/>
    </xf>
    <xf numFmtId="165" fontId="8" fillId="2" borderId="0" xfId="0" applyNumberFormat="1" applyFont="1" applyFill="1" applyAlignment="1" applyProtection="1">
      <alignment horizontal="left"/>
      <protection locked="0" hidden="1"/>
    </xf>
    <xf numFmtId="3" fontId="7" fillId="2" borderId="0" xfId="0" applyNumberFormat="1" applyFont="1" applyFill="1" applyAlignment="1" applyProtection="1">
      <alignment horizontal="left"/>
      <protection locked="0" hidden="1"/>
    </xf>
    <xf numFmtId="167" fontId="5" fillId="4" borderId="26" xfId="0" applyNumberFormat="1" applyFont="1" applyFill="1" applyBorder="1" applyAlignment="1" applyProtection="1">
      <alignment horizontal="center"/>
      <protection locked="0" hidden="1"/>
    </xf>
    <xf numFmtId="167" fontId="5" fillId="4" borderId="27" xfId="0" applyNumberFormat="1" applyFont="1" applyFill="1" applyBorder="1" applyAlignment="1" applyProtection="1">
      <alignment horizontal="center"/>
      <protection locked="0" hidden="1"/>
    </xf>
    <xf numFmtId="167" fontId="5" fillId="4" borderId="28" xfId="0" applyNumberFormat="1" applyFont="1" applyFill="1" applyBorder="1" applyAlignment="1" applyProtection="1">
      <alignment horizontal="center"/>
      <protection locked="0" hidden="1"/>
    </xf>
    <xf numFmtId="165" fontId="5" fillId="4" borderId="29" xfId="0" applyNumberFormat="1" applyFont="1" applyFill="1" applyBorder="1" applyAlignment="1" applyProtection="1">
      <alignment horizontal="center"/>
      <protection locked="0" hidden="1"/>
    </xf>
    <xf numFmtId="165" fontId="5" fillId="4" borderId="30" xfId="0" applyNumberFormat="1" applyFont="1" applyFill="1" applyBorder="1" applyAlignment="1" applyProtection="1">
      <alignment horizontal="center"/>
      <protection locked="0" hidden="1"/>
    </xf>
    <xf numFmtId="165" fontId="5" fillId="4" borderId="31" xfId="0" applyNumberFormat="1" applyFont="1" applyFill="1" applyBorder="1" applyAlignment="1" applyProtection="1">
      <alignment horizontal="center"/>
      <protection locked="0" hidden="1"/>
    </xf>
    <xf numFmtId="168" fontId="17" fillId="2" borderId="0" xfId="0" applyNumberFormat="1" applyFont="1" applyFill="1" applyAlignment="1" applyProtection="1">
      <alignment horizontal="left"/>
      <protection locked="0" hidden="1"/>
    </xf>
    <xf numFmtId="0" fontId="23" fillId="2" borderId="0" xfId="0" applyFont="1" applyFill="1" applyAlignment="1" applyProtection="1">
      <alignment horizontal="left" vertical="top"/>
      <protection locked="0"/>
    </xf>
    <xf numFmtId="0" fontId="24" fillId="2" borderId="0" xfId="0" applyFont="1" applyFill="1" applyAlignment="1" applyProtection="1">
      <alignment horizontal="left" vertical="top"/>
      <protection locked="0"/>
    </xf>
    <xf numFmtId="0" fontId="24" fillId="2" borderId="0" xfId="0" applyFont="1" applyFill="1" applyAlignment="1" applyProtection="1">
      <alignment horizontal="left" vertical="top"/>
      <protection hidden="1"/>
    </xf>
    <xf numFmtId="0" fontId="23" fillId="2" borderId="0" xfId="0" applyFont="1" applyFill="1" applyAlignment="1" applyProtection="1">
      <alignment horizontal="left" vertical="center" indent="1"/>
      <protection hidden="1"/>
    </xf>
    <xf numFmtId="0" fontId="5" fillId="2" borderId="0" xfId="0" applyFont="1" applyFill="1" applyProtection="1">
      <protection hidden="1"/>
    </xf>
    <xf numFmtId="0" fontId="5" fillId="0" borderId="0" xfId="0" applyFont="1"/>
    <xf numFmtId="0" fontId="4" fillId="2" borderId="0" xfId="0" applyFont="1" applyFill="1" applyAlignment="1" applyProtection="1">
      <alignment horizontal="center"/>
      <protection hidden="1"/>
    </xf>
    <xf numFmtId="0" fontId="4" fillId="2" borderId="0" xfId="0" applyFont="1" applyFill="1" applyAlignment="1" applyProtection="1">
      <alignment vertical="top"/>
      <protection hidden="1"/>
    </xf>
    <xf numFmtId="0" fontId="25" fillId="2" borderId="0" xfId="0" applyFont="1" applyFill="1" applyAlignment="1" applyProtection="1">
      <alignment vertical="top"/>
      <protection hidden="1"/>
    </xf>
    <xf numFmtId="0" fontId="5" fillId="2" borderId="0" xfId="0" applyFont="1" applyFill="1" applyAlignment="1" applyProtection="1">
      <alignment horizontal="justify" vertical="top"/>
      <protection hidden="1"/>
    </xf>
    <xf numFmtId="0" fontId="4" fillId="2" borderId="0" xfId="0" applyFont="1" applyFill="1" applyProtection="1">
      <protection hidden="1"/>
    </xf>
    <xf numFmtId="0" fontId="25" fillId="2" borderId="0" xfId="0" applyFont="1" applyFill="1" applyProtection="1">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left" indent="1"/>
      <protection hidden="1"/>
    </xf>
    <xf numFmtId="0" fontId="4" fillId="2" borderId="0" xfId="0" applyFont="1" applyFill="1" applyAlignment="1" applyProtection="1">
      <alignment horizontal="left" indent="1"/>
      <protection hidden="1"/>
    </xf>
    <xf numFmtId="0" fontId="5" fillId="0" borderId="0" xfId="0" applyFont="1" applyProtection="1">
      <protection hidden="1"/>
    </xf>
    <xf numFmtId="0" fontId="4" fillId="0" borderId="0" xfId="0" applyFont="1" applyProtection="1">
      <protection hidden="1"/>
    </xf>
    <xf numFmtId="165" fontId="5" fillId="0" borderId="0" xfId="0" applyNumberFormat="1" applyFont="1" applyAlignment="1" applyProtection="1">
      <alignment horizontal="right"/>
      <protection hidden="1"/>
    </xf>
    <xf numFmtId="4" fontId="5" fillId="0" borderId="0" xfId="0" applyNumberFormat="1" applyFont="1" applyAlignment="1" applyProtection="1">
      <alignment horizontal="right"/>
      <protection hidden="1"/>
    </xf>
    <xf numFmtId="4" fontId="5" fillId="0" borderId="0" xfId="0" applyNumberFormat="1" applyFont="1" applyAlignment="1" applyProtection="1">
      <alignment horizontal="left"/>
      <protection hidden="1"/>
    </xf>
    <xf numFmtId="0" fontId="5" fillId="0" borderId="0" xfId="0" quotePrefix="1" applyFont="1" applyProtection="1">
      <protection hidden="1"/>
    </xf>
    <xf numFmtId="0" fontId="4" fillId="0" borderId="0" xfId="0" applyFont="1" applyAlignment="1" applyProtection="1">
      <alignment horizontal="left" indent="1"/>
      <protection hidden="1"/>
    </xf>
    <xf numFmtId="0" fontId="25" fillId="0" borderId="0" xfId="0" applyFont="1" applyProtection="1">
      <protection hidden="1"/>
    </xf>
    <xf numFmtId="0" fontId="5" fillId="0" borderId="0" xfId="0" applyFont="1" applyAlignment="1" applyProtection="1">
      <alignment horizontal="left"/>
      <protection hidden="1"/>
    </xf>
    <xf numFmtId="49" fontId="4" fillId="0" borderId="0" xfId="0" applyNumberFormat="1" applyFont="1" applyProtection="1">
      <protection locked="0"/>
    </xf>
    <xf numFmtId="10" fontId="5" fillId="0" borderId="0" xfId="0" applyNumberFormat="1" applyFont="1" applyAlignment="1" applyProtection="1">
      <alignment horizontal="left"/>
      <protection hidden="1"/>
    </xf>
    <xf numFmtId="9" fontId="5" fillId="0" borderId="0" xfId="0" applyNumberFormat="1" applyFont="1" applyAlignment="1" applyProtection="1">
      <alignment horizontal="left"/>
      <protection hidden="1"/>
    </xf>
    <xf numFmtId="10" fontId="4" fillId="0" borderId="0" xfId="0" applyNumberFormat="1" applyFont="1" applyAlignment="1" applyProtection="1">
      <alignment horizontal="left"/>
      <protection locked="0"/>
    </xf>
    <xf numFmtId="3" fontId="5" fillId="0" borderId="0" xfId="0" applyNumberFormat="1" applyFont="1" applyAlignment="1" applyProtection="1">
      <alignment horizontal="left"/>
      <protection hidden="1"/>
    </xf>
    <xf numFmtId="14" fontId="4" fillId="0" borderId="0" xfId="0" applyNumberFormat="1" applyFont="1" applyAlignment="1" applyProtection="1">
      <alignment horizontal="left"/>
      <protection locked="0"/>
    </xf>
    <xf numFmtId="15" fontId="5" fillId="0" borderId="0" xfId="0" applyNumberFormat="1" applyFont="1" applyAlignment="1" applyProtection="1">
      <alignment horizontal="left"/>
      <protection hidden="1"/>
    </xf>
    <xf numFmtId="3" fontId="5" fillId="2" borderId="0" xfId="0" applyNumberFormat="1" applyFont="1" applyFill="1" applyAlignment="1" applyProtection="1">
      <alignment horizontal="right"/>
      <protection hidden="1"/>
    </xf>
    <xf numFmtId="49" fontId="5" fillId="2" borderId="0" xfId="0" applyNumberFormat="1" applyFont="1" applyFill="1" applyAlignment="1" applyProtection="1">
      <alignment horizontal="right"/>
      <protection hidden="1"/>
    </xf>
    <xf numFmtId="165" fontId="5" fillId="2" borderId="0" xfId="0" applyNumberFormat="1" applyFont="1" applyFill="1" applyAlignment="1" applyProtection="1">
      <alignment horizontal="right"/>
      <protection hidden="1"/>
    </xf>
    <xf numFmtId="4" fontId="5" fillId="2" borderId="0" xfId="0" applyNumberFormat="1" applyFont="1" applyFill="1" applyAlignment="1" applyProtection="1">
      <alignment horizontal="left"/>
      <protection hidden="1"/>
    </xf>
    <xf numFmtId="0" fontId="5" fillId="2" borderId="0" xfId="0" quotePrefix="1" applyFont="1" applyFill="1" applyProtection="1">
      <protection hidden="1"/>
    </xf>
    <xf numFmtId="0" fontId="23" fillId="2" borderId="0" xfId="0" applyFont="1" applyFill="1" applyProtection="1">
      <protection hidden="1"/>
    </xf>
    <xf numFmtId="0" fontId="24" fillId="2" borderId="0" xfId="0" applyFont="1" applyFill="1" applyAlignment="1" applyProtection="1">
      <alignment vertical="top"/>
      <protection hidden="1"/>
    </xf>
    <xf numFmtId="0" fontId="26" fillId="2" borderId="0" xfId="0" applyFont="1" applyFill="1" applyAlignment="1" applyProtection="1">
      <alignment vertical="top"/>
      <protection hidden="1"/>
    </xf>
    <xf numFmtId="0" fontId="23" fillId="2" borderId="0" xfId="0" applyFont="1" applyFill="1" applyAlignment="1" applyProtection="1">
      <alignment horizontal="justify" vertical="top"/>
      <protection hidden="1"/>
    </xf>
    <xf numFmtId="0" fontId="23" fillId="2" borderId="0" xfId="0" applyFont="1" applyFill="1" applyAlignment="1">
      <alignment horizontal="justify" vertical="top" wrapText="1"/>
    </xf>
    <xf numFmtId="0" fontId="23" fillId="2" borderId="0" xfId="0" applyFont="1" applyFill="1" applyAlignment="1" applyProtection="1">
      <alignment horizontal="left" vertical="top"/>
      <protection hidden="1"/>
    </xf>
    <xf numFmtId="0" fontId="23" fillId="2" borderId="0" xfId="0" applyFont="1" applyFill="1" applyAlignment="1" applyProtection="1">
      <alignment vertical="top"/>
      <protection hidden="1"/>
    </xf>
    <xf numFmtId="0" fontId="23" fillId="2" borderId="0" xfId="0" applyFont="1" applyFill="1" applyAlignment="1">
      <alignment horizontal="right" vertical="top"/>
    </xf>
    <xf numFmtId="3" fontId="23" fillId="2" borderId="0" xfId="0" applyNumberFormat="1" applyFont="1" applyFill="1" applyAlignment="1">
      <alignment vertical="top"/>
    </xf>
    <xf numFmtId="0" fontId="24" fillId="2" borderId="0" xfId="0" applyFont="1" applyFill="1" applyAlignment="1" applyProtection="1">
      <alignment vertical="top"/>
      <protection locked="0"/>
    </xf>
    <xf numFmtId="0" fontId="23" fillId="2" borderId="0" xfId="0" applyFont="1" applyFill="1" applyAlignment="1" applyProtection="1">
      <alignment horizontal="right"/>
      <protection hidden="1"/>
    </xf>
    <xf numFmtId="0" fontId="24" fillId="2" borderId="0" xfId="0" applyFont="1" applyFill="1" applyProtection="1">
      <protection hidden="1"/>
    </xf>
    <xf numFmtId="0" fontId="26" fillId="2" borderId="0" xfId="0" applyFont="1" applyFill="1" applyProtection="1">
      <protection hidden="1"/>
    </xf>
    <xf numFmtId="0" fontId="23" fillId="2" borderId="0" xfId="0" applyFont="1" applyFill="1" applyAlignment="1" applyProtection="1">
      <alignment horizontal="left"/>
      <protection hidden="1"/>
    </xf>
    <xf numFmtId="0" fontId="23" fillId="2" borderId="32" xfId="0" applyFont="1" applyFill="1" applyBorder="1" applyProtection="1">
      <protection hidden="1"/>
    </xf>
    <xf numFmtId="0" fontId="23" fillId="2" borderId="32" xfId="0" applyFont="1" applyFill="1" applyBorder="1" applyAlignment="1" applyProtection="1">
      <alignment horizontal="left"/>
      <protection hidden="1"/>
    </xf>
    <xf numFmtId="0" fontId="23" fillId="2" borderId="32" xfId="0" applyFont="1" applyFill="1" applyBorder="1" applyAlignment="1" applyProtection="1">
      <alignment horizontal="right"/>
      <protection hidden="1"/>
    </xf>
    <xf numFmtId="0" fontId="23" fillId="0" borderId="32" xfId="0" applyFont="1" applyBorder="1"/>
    <xf numFmtId="0" fontId="23" fillId="2" borderId="0" xfId="0" applyFont="1" applyFill="1" applyAlignment="1" applyProtection="1">
      <alignment horizontal="center"/>
      <protection hidden="1"/>
    </xf>
    <xf numFmtId="0" fontId="23" fillId="2" borderId="1" xfId="0" applyFont="1" applyFill="1" applyBorder="1" applyProtection="1">
      <protection hidden="1"/>
    </xf>
    <xf numFmtId="0" fontId="23" fillId="2" borderId="1" xfId="0" applyFont="1" applyFill="1" applyBorder="1" applyAlignment="1" applyProtection="1">
      <alignment horizontal="right"/>
      <protection hidden="1"/>
    </xf>
    <xf numFmtId="165" fontId="23" fillId="2" borderId="0" xfId="0" applyNumberFormat="1" applyFont="1" applyFill="1" applyAlignment="1" applyProtection="1">
      <alignment horizontal="left"/>
      <protection hidden="1"/>
    </xf>
    <xf numFmtId="3" fontId="23" fillId="2" borderId="0" xfId="0" applyNumberFormat="1" applyFont="1" applyFill="1" applyAlignment="1" applyProtection="1">
      <alignment horizontal="left"/>
      <protection hidden="1"/>
    </xf>
    <xf numFmtId="165" fontId="23" fillId="2" borderId="0" xfId="0" applyNumberFormat="1" applyFont="1" applyFill="1" applyAlignment="1" applyProtection="1">
      <alignment horizontal="left"/>
      <protection locked="0" hidden="1"/>
    </xf>
    <xf numFmtId="3" fontId="24" fillId="2" borderId="0" xfId="0" applyNumberFormat="1" applyFont="1" applyFill="1" applyAlignment="1" applyProtection="1">
      <alignment horizontal="left"/>
      <protection locked="0"/>
    </xf>
    <xf numFmtId="3" fontId="23" fillId="2" borderId="0" xfId="0" applyNumberFormat="1" applyFont="1" applyFill="1" applyAlignment="1" applyProtection="1">
      <alignment horizontal="left"/>
      <protection locked="0" hidden="1"/>
    </xf>
    <xf numFmtId="0" fontId="23" fillId="2" borderId="0" xfId="0" quotePrefix="1" applyFont="1" applyFill="1" applyAlignment="1" applyProtection="1">
      <alignment horizontal="justify" vertical="top"/>
      <protection hidden="1"/>
    </xf>
    <xf numFmtId="0" fontId="23" fillId="2" borderId="0" xfId="0" applyFont="1" applyFill="1" applyAlignment="1" applyProtection="1">
      <alignment horizontal="right" vertical="top"/>
      <protection hidden="1"/>
    </xf>
    <xf numFmtId="165" fontId="23" fillId="2" borderId="0" xfId="0" applyNumberFormat="1" applyFont="1" applyFill="1" applyAlignment="1" applyProtection="1">
      <alignment horizontal="left" vertical="top"/>
      <protection hidden="1"/>
    </xf>
    <xf numFmtId="3" fontId="23" fillId="2" borderId="0" xfId="0" applyNumberFormat="1" applyFont="1" applyFill="1" applyAlignment="1" applyProtection="1">
      <alignment horizontal="left" vertical="top"/>
      <protection hidden="1"/>
    </xf>
    <xf numFmtId="0" fontId="23" fillId="2" borderId="0" xfId="0" quotePrefix="1" applyFont="1" applyFill="1" applyAlignment="1" applyProtection="1">
      <alignment horizontal="left" vertical="top"/>
      <protection hidden="1"/>
    </xf>
    <xf numFmtId="0" fontId="24" fillId="2" borderId="0" xfId="0" quotePrefix="1" applyFont="1" applyFill="1" applyAlignment="1" applyProtection="1">
      <alignment horizontal="left" vertical="top"/>
      <protection hidden="1"/>
    </xf>
    <xf numFmtId="0" fontId="24" fillId="2" borderId="0" xfId="0" applyFont="1" applyFill="1" applyAlignment="1" applyProtection="1">
      <alignment horizontal="left"/>
      <protection hidden="1"/>
    </xf>
    <xf numFmtId="0" fontId="24" fillId="2" borderId="0" xfId="0" applyFont="1" applyFill="1" applyAlignment="1" applyProtection="1">
      <alignment vertical="center" wrapText="1"/>
      <protection hidden="1"/>
    </xf>
    <xf numFmtId="0" fontId="23" fillId="2" borderId="0" xfId="0" applyFont="1" applyFill="1" applyAlignment="1" applyProtection="1">
      <alignment horizontal="right" vertical="center" wrapText="1"/>
      <protection hidden="1"/>
    </xf>
    <xf numFmtId="0" fontId="5" fillId="2" borderId="0" xfId="0" applyFont="1" applyFill="1"/>
    <xf numFmtId="0" fontId="23" fillId="2" borderId="1" xfId="0" applyFont="1" applyFill="1" applyBorder="1" applyAlignment="1" applyProtection="1">
      <alignment horizontal="left"/>
      <protection hidden="1"/>
    </xf>
    <xf numFmtId="0" fontId="23" fillId="2" borderId="0" xfId="0" applyFont="1" applyFill="1" applyAlignment="1" applyProtection="1">
      <alignment horizontal="left" vertical="center"/>
      <protection hidden="1"/>
    </xf>
    <xf numFmtId="0" fontId="1" fillId="2" borderId="0" xfId="0" applyFont="1" applyFill="1" applyProtection="1">
      <protection locked="0" hidden="1"/>
    </xf>
    <xf numFmtId="0" fontId="1" fillId="2" borderId="0" xfId="0" applyFont="1" applyFill="1" applyAlignment="1" applyProtection="1">
      <alignment horizontal="left"/>
      <protection locked="0" hidden="1"/>
    </xf>
    <xf numFmtId="1" fontId="17" fillId="2" borderId="0" xfId="0" applyNumberFormat="1" applyFont="1" applyFill="1" applyProtection="1">
      <protection locked="0" hidden="1"/>
    </xf>
    <xf numFmtId="0" fontId="10" fillId="2" borderId="0" xfId="0" applyFont="1" applyFill="1" applyAlignment="1" applyProtection="1">
      <alignment horizontal="left" vertical="center"/>
      <protection locked="0"/>
    </xf>
    <xf numFmtId="0" fontId="11" fillId="2" borderId="0" xfId="0" applyFont="1" applyFill="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7" fillId="2" borderId="0" xfId="0" applyFont="1" applyFill="1" applyAlignment="1" applyProtection="1">
      <alignment horizontal="left" vertical="center"/>
      <protection locked="0"/>
    </xf>
    <xf numFmtId="0" fontId="7" fillId="2" borderId="34" xfId="0" applyFont="1" applyFill="1" applyBorder="1" applyAlignment="1" applyProtection="1">
      <alignment horizontal="left" vertical="center"/>
      <protection locked="0"/>
    </xf>
    <xf numFmtId="0" fontId="8" fillId="2" borderId="0" xfId="0" applyFont="1" applyFill="1" applyProtection="1">
      <protection locked="0" hidden="1"/>
    </xf>
    <xf numFmtId="0" fontId="19" fillId="6" borderId="33" xfId="0" applyFont="1" applyFill="1" applyBorder="1" applyAlignment="1" applyProtection="1">
      <alignment horizontal="left" vertical="top"/>
      <protection locked="0"/>
    </xf>
    <xf numFmtId="0" fontId="19" fillId="6" borderId="34" xfId="0" applyFont="1" applyFill="1" applyBorder="1" applyAlignment="1" applyProtection="1">
      <alignment horizontal="left" vertical="top"/>
      <protection locked="0"/>
    </xf>
    <xf numFmtId="2" fontId="5" fillId="7" borderId="35" xfId="0" applyNumberFormat="1" applyFont="1" applyFill="1" applyBorder="1" applyProtection="1">
      <protection hidden="1"/>
    </xf>
    <xf numFmtId="2" fontId="5" fillId="7" borderId="6" xfId="0" applyNumberFormat="1" applyFont="1" applyFill="1" applyBorder="1" applyProtection="1">
      <protection hidden="1"/>
    </xf>
    <xf numFmtId="2" fontId="5" fillId="7" borderId="30" xfId="0" applyNumberFormat="1" applyFont="1" applyFill="1" applyBorder="1" applyProtection="1">
      <protection hidden="1"/>
    </xf>
    <xf numFmtId="2" fontId="5" fillId="7" borderId="7" xfId="0" applyNumberFormat="1" applyFont="1" applyFill="1" applyBorder="1" applyProtection="1">
      <protection hidden="1"/>
    </xf>
    <xf numFmtId="2" fontId="5" fillId="7" borderId="36" xfId="0" applyNumberFormat="1" applyFont="1" applyFill="1" applyBorder="1" applyProtection="1">
      <protection hidden="1"/>
    </xf>
    <xf numFmtId="2" fontId="5" fillId="7" borderId="37" xfId="0" applyNumberFormat="1" applyFont="1" applyFill="1" applyBorder="1" applyProtection="1">
      <protection hidden="1"/>
    </xf>
    <xf numFmtId="2" fontId="5" fillId="7" borderId="9" xfId="0" applyNumberFormat="1" applyFont="1" applyFill="1" applyBorder="1" applyProtection="1">
      <protection hidden="1"/>
    </xf>
    <xf numFmtId="2" fontId="5" fillId="7" borderId="38" xfId="0" applyNumberFormat="1" applyFont="1" applyFill="1" applyBorder="1" applyProtection="1">
      <protection hidden="1"/>
    </xf>
    <xf numFmtId="2" fontId="5" fillId="7" borderId="10" xfId="0" applyNumberFormat="1" applyFont="1" applyFill="1" applyBorder="1" applyProtection="1">
      <protection hidden="1"/>
    </xf>
    <xf numFmtId="0" fontId="19" fillId="6" borderId="39" xfId="0" applyFont="1" applyFill="1" applyBorder="1" applyAlignment="1" applyProtection="1">
      <alignment horizontal="left" vertical="top"/>
      <protection locked="0"/>
    </xf>
    <xf numFmtId="0" fontId="19" fillId="6" borderId="40" xfId="0" applyFont="1" applyFill="1" applyBorder="1" applyAlignment="1" applyProtection="1">
      <alignment horizontal="left" vertical="top"/>
      <protection locked="0"/>
    </xf>
    <xf numFmtId="0" fontId="10" fillId="2" borderId="1" xfId="0" applyFont="1" applyFill="1" applyBorder="1" applyAlignment="1" applyProtection="1">
      <alignment horizontal="left" vertical="center"/>
      <protection locked="0"/>
    </xf>
    <xf numFmtId="0" fontId="10" fillId="2" borderId="40" xfId="0" applyFont="1" applyFill="1" applyBorder="1" applyAlignment="1" applyProtection="1">
      <alignment horizontal="left" vertical="center"/>
      <protection locked="0"/>
    </xf>
    <xf numFmtId="9" fontId="0" fillId="2" borderId="0" xfId="0" applyNumberFormat="1" applyFill="1" applyProtection="1">
      <protection hidden="1"/>
    </xf>
    <xf numFmtId="0" fontId="10" fillId="2" borderId="0" xfId="0" applyFont="1" applyFill="1" applyAlignment="1" applyProtection="1">
      <alignment horizontal="center" vertical="center"/>
      <protection locked="0"/>
    </xf>
    <xf numFmtId="9" fontId="10" fillId="2" borderId="0" xfId="1" applyFont="1" applyFill="1" applyBorder="1" applyAlignment="1" applyProtection="1">
      <alignment horizontal="center" vertical="center"/>
      <protection locked="0"/>
    </xf>
    <xf numFmtId="9" fontId="0" fillId="2" borderId="0" xfId="1" applyFont="1" applyFill="1" applyProtection="1">
      <protection hidden="1"/>
    </xf>
    <xf numFmtId="0" fontId="4" fillId="2" borderId="0" xfId="0" applyFont="1" applyFill="1" applyAlignment="1" applyProtection="1">
      <alignment horizontal="left"/>
      <protection hidden="1"/>
    </xf>
    <xf numFmtId="0" fontId="27" fillId="2" borderId="0" xfId="0" applyFont="1" applyFill="1" applyProtection="1">
      <protection locked="0" hidden="1"/>
    </xf>
    <xf numFmtId="1" fontId="27" fillId="2" borderId="0" xfId="0" applyNumberFormat="1" applyFont="1" applyFill="1" applyProtection="1">
      <protection locked="0" hidden="1"/>
    </xf>
    <xf numFmtId="0" fontId="10" fillId="2" borderId="0" xfId="0" applyFont="1" applyFill="1" applyAlignment="1">
      <alignment horizontal="left" vertical="center"/>
    </xf>
    <xf numFmtId="0" fontId="11" fillId="2" borderId="0" xfId="0" applyFont="1" applyFill="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vertical="center"/>
    </xf>
    <xf numFmtId="2" fontId="5" fillId="8" borderId="0" xfId="0" applyNumberFormat="1" applyFont="1" applyFill="1" applyAlignment="1" applyProtection="1">
      <alignment horizontal="center"/>
      <protection locked="0" hidden="1"/>
    </xf>
    <xf numFmtId="3" fontId="7" fillId="9" borderId="0" xfId="0" applyNumberFormat="1" applyFont="1" applyFill="1" applyAlignment="1" applyProtection="1">
      <alignment horizontal="left"/>
      <protection locked="0"/>
    </xf>
    <xf numFmtId="3" fontId="8" fillId="2" borderId="0" xfId="0" applyNumberFormat="1" applyFont="1" applyFill="1" applyAlignment="1" applyProtection="1">
      <alignment horizontal="right"/>
      <protection hidden="1"/>
    </xf>
    <xf numFmtId="11" fontId="5" fillId="2" borderId="6" xfId="0" applyNumberFormat="1" applyFont="1" applyFill="1" applyBorder="1" applyAlignment="1" applyProtection="1">
      <alignment horizontal="left"/>
      <protection hidden="1"/>
    </xf>
    <xf numFmtId="10" fontId="7" fillId="7" borderId="0" xfId="0" applyNumberFormat="1" applyFont="1" applyFill="1" applyAlignment="1" applyProtection="1">
      <alignment horizontal="left"/>
      <protection locked="0"/>
    </xf>
    <xf numFmtId="9" fontId="7" fillId="2" borderId="0" xfId="0" applyNumberFormat="1" applyFont="1" applyFill="1" applyAlignment="1" applyProtection="1">
      <alignment horizontal="left"/>
      <protection locked="0"/>
    </xf>
    <xf numFmtId="9" fontId="8" fillId="2" borderId="0" xfId="0" applyNumberFormat="1" applyFont="1" applyFill="1" applyAlignment="1" applyProtection="1">
      <alignment horizontal="left"/>
      <protection locked="0"/>
    </xf>
    <xf numFmtId="0" fontId="8" fillId="2" borderId="0" xfId="0" applyFont="1" applyFill="1" applyAlignment="1" applyProtection="1">
      <alignment horizontal="left"/>
      <protection locked="0"/>
    </xf>
    <xf numFmtId="3" fontId="4" fillId="2" borderId="0" xfId="0" applyNumberFormat="1" applyFont="1" applyFill="1" applyAlignment="1" applyProtection="1">
      <alignment horizontal="right"/>
      <protection hidden="1"/>
    </xf>
    <xf numFmtId="0" fontId="5" fillId="4" borderId="25" xfId="0" applyFont="1" applyFill="1" applyBorder="1" applyProtection="1">
      <protection locked="0" hidden="1"/>
    </xf>
    <xf numFmtId="0" fontId="19" fillId="6" borderId="33" xfId="0" applyFont="1" applyFill="1" applyBorder="1" applyAlignment="1" applyProtection="1">
      <alignment horizontal="left" vertical="top"/>
      <protection locked="0"/>
    </xf>
    <xf numFmtId="0" fontId="19" fillId="6" borderId="34" xfId="0" applyFont="1" applyFill="1" applyBorder="1" applyAlignment="1" applyProtection="1">
      <alignment horizontal="left" vertical="top"/>
      <protection locked="0"/>
    </xf>
    <xf numFmtId="0" fontId="19" fillId="6" borderId="39" xfId="0" applyFont="1" applyFill="1" applyBorder="1" applyAlignment="1" applyProtection="1">
      <alignment horizontal="left" vertical="top"/>
      <protection locked="0"/>
    </xf>
    <xf numFmtId="0" fontId="19" fillId="6" borderId="40" xfId="0" applyFont="1" applyFill="1" applyBorder="1" applyAlignment="1" applyProtection="1">
      <alignment horizontal="left" vertical="top"/>
      <protection locked="0"/>
    </xf>
    <xf numFmtId="0" fontId="10" fillId="2" borderId="32" xfId="0" applyFont="1" applyFill="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1" fontId="10" fillId="9" borderId="0" xfId="0" applyNumberFormat="1" applyFont="1" applyFill="1" applyAlignment="1" applyProtection="1">
      <alignment horizontal="left" vertical="center"/>
      <protection locked="0"/>
    </xf>
    <xf numFmtId="0" fontId="19" fillId="6" borderId="41" xfId="0" applyFont="1" applyFill="1" applyBorder="1" applyAlignment="1" applyProtection="1">
      <alignment horizontal="left" vertical="top"/>
      <protection locked="0"/>
    </xf>
    <xf numFmtId="0" fontId="19" fillId="6" borderId="42" xfId="0" applyFont="1" applyFill="1" applyBorder="1" applyAlignment="1" applyProtection="1">
      <alignment horizontal="left" vertical="top"/>
      <protection locked="0"/>
    </xf>
    <xf numFmtId="0" fontId="10" fillId="2" borderId="41" xfId="0" applyFont="1" applyFill="1" applyBorder="1" applyAlignment="1" applyProtection="1">
      <alignment horizontal="left" vertical="center"/>
      <protection locked="0"/>
    </xf>
    <xf numFmtId="0" fontId="10" fillId="2" borderId="42" xfId="0" applyFont="1" applyFill="1" applyBorder="1" applyAlignment="1" applyProtection="1">
      <alignment horizontal="left" vertical="center"/>
      <protection locked="0"/>
    </xf>
    <xf numFmtId="0" fontId="10" fillId="9" borderId="33" xfId="0" applyFont="1" applyFill="1" applyBorder="1" applyAlignment="1" applyProtection="1">
      <alignment horizontal="left" vertical="center"/>
      <protection locked="0"/>
    </xf>
    <xf numFmtId="0" fontId="10" fillId="9" borderId="0" xfId="0" applyFont="1" applyFill="1" applyAlignment="1" applyProtection="1">
      <alignment horizontal="left" vertical="center"/>
      <protection locked="0"/>
    </xf>
    <xf numFmtId="0" fontId="10" fillId="9" borderId="34" xfId="0" applyFont="1" applyFill="1" applyBorder="1" applyAlignment="1" applyProtection="1">
      <alignment horizontal="left" vertical="center"/>
      <protection locked="0"/>
    </xf>
    <xf numFmtId="0" fontId="10" fillId="2" borderId="39"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0" fillId="2" borderId="40" xfId="0" applyFont="1" applyFill="1" applyBorder="1" applyAlignment="1" applyProtection="1">
      <alignment horizontal="left" vertical="center"/>
      <protection locked="0"/>
    </xf>
    <xf numFmtId="0" fontId="10" fillId="9" borderId="39" xfId="0" applyFont="1" applyFill="1" applyBorder="1" applyAlignment="1" applyProtection="1">
      <alignment horizontal="left" vertical="center"/>
      <protection locked="0"/>
    </xf>
    <xf numFmtId="0" fontId="10" fillId="9" borderId="1" xfId="0" applyFont="1" applyFill="1" applyBorder="1" applyAlignment="1" applyProtection="1">
      <alignment horizontal="left" vertical="center"/>
      <protection locked="0"/>
    </xf>
    <xf numFmtId="0" fontId="10" fillId="9" borderId="40" xfId="0" applyFont="1" applyFill="1" applyBorder="1" applyAlignment="1" applyProtection="1">
      <alignment horizontal="left" vertical="center"/>
      <protection locked="0"/>
    </xf>
    <xf numFmtId="0" fontId="10" fillId="9" borderId="32" xfId="0" applyFont="1" applyFill="1" applyBorder="1" applyAlignment="1" applyProtection="1">
      <alignment horizontal="left" vertical="center"/>
      <protection locked="0"/>
    </xf>
    <xf numFmtId="0" fontId="10" fillId="9" borderId="42" xfId="0" applyFont="1" applyFill="1" applyBorder="1" applyAlignment="1" applyProtection="1">
      <alignment horizontal="left" vertical="center"/>
      <protection locked="0"/>
    </xf>
    <xf numFmtId="0" fontId="10" fillId="2" borderId="34" xfId="0" applyFont="1" applyFill="1" applyBorder="1" applyAlignment="1" applyProtection="1">
      <alignment horizontal="left" vertical="center"/>
      <protection locked="0"/>
    </xf>
    <xf numFmtId="0" fontId="8" fillId="2" borderId="0" xfId="0" applyFont="1" applyFill="1" applyAlignment="1" applyProtection="1">
      <alignment horizontal="justify" vertical="top" wrapText="1"/>
      <protection hidden="1"/>
    </xf>
    <xf numFmtId="0" fontId="7" fillId="2" borderId="0" xfId="0" applyFont="1" applyFill="1" applyAlignment="1" applyProtection="1">
      <alignment horizontal="left"/>
      <protection hidden="1"/>
    </xf>
    <xf numFmtId="0" fontId="21" fillId="2" borderId="1" xfId="0" applyFont="1" applyFill="1" applyBorder="1" applyAlignment="1" applyProtection="1">
      <alignment horizontal="center"/>
      <protection hidden="1"/>
    </xf>
    <xf numFmtId="0" fontId="10" fillId="2" borderId="33" xfId="0" applyFont="1" applyFill="1" applyBorder="1" applyAlignment="1" applyProtection="1">
      <alignment horizontal="left" vertical="center"/>
      <protection locked="0"/>
    </xf>
    <xf numFmtId="1" fontId="10" fillId="2" borderId="33" xfId="0" applyNumberFormat="1" applyFont="1" applyFill="1" applyBorder="1" applyAlignment="1" applyProtection="1">
      <alignment horizontal="left" vertical="center"/>
      <protection locked="0"/>
    </xf>
    <xf numFmtId="1" fontId="10" fillId="2" borderId="0" xfId="0" applyNumberFormat="1" applyFont="1" applyFill="1" applyAlignment="1" applyProtection="1">
      <alignment horizontal="left" vertical="center"/>
      <protection locked="0"/>
    </xf>
    <xf numFmtId="1" fontId="10" fillId="2" borderId="34" xfId="0" applyNumberFormat="1" applyFont="1" applyFill="1" applyBorder="1" applyAlignment="1" applyProtection="1">
      <alignment horizontal="left" vertical="center"/>
      <protection locked="0"/>
    </xf>
    <xf numFmtId="0" fontId="14" fillId="2" borderId="0" xfId="0" applyFont="1" applyFill="1" applyAlignment="1" applyProtection="1">
      <alignment horizontal="justify" vertical="center" wrapText="1"/>
      <protection hidden="1"/>
    </xf>
    <xf numFmtId="0" fontId="8" fillId="2" borderId="0" xfId="0" applyFont="1" applyFill="1" applyAlignment="1" applyProtection="1">
      <alignment horizontal="left" vertical="center"/>
      <protection locked="0" hidden="1"/>
    </xf>
    <xf numFmtId="0" fontId="19" fillId="6" borderId="30" xfId="0" applyFont="1" applyFill="1" applyBorder="1" applyAlignment="1">
      <alignment horizontal="center" vertical="top"/>
    </xf>
    <xf numFmtId="0" fontId="19" fillId="6" borderId="43" xfId="0" applyFont="1" applyFill="1" applyBorder="1" applyAlignment="1">
      <alignment horizontal="center" vertical="top"/>
    </xf>
    <xf numFmtId="0" fontId="19" fillId="6" borderId="44" xfId="0" applyFont="1" applyFill="1" applyBorder="1" applyAlignment="1">
      <alignment horizontal="center" vertical="top"/>
    </xf>
    <xf numFmtId="9" fontId="7" fillId="9" borderId="0" xfId="1" applyFont="1" applyFill="1" applyBorder="1" applyAlignment="1" applyProtection="1">
      <alignment horizontal="left" vertical="center"/>
      <protection locked="0" hidden="1"/>
    </xf>
    <xf numFmtId="0" fontId="2" fillId="2" borderId="30" xfId="0" applyFont="1" applyFill="1" applyBorder="1" applyAlignment="1" applyProtection="1">
      <alignment horizontal="justify" vertical="top" wrapText="1"/>
      <protection hidden="1"/>
    </xf>
    <xf numFmtId="0" fontId="2" fillId="2" borderId="43" xfId="0" applyFont="1" applyFill="1" applyBorder="1" applyAlignment="1" applyProtection="1">
      <alignment horizontal="justify" vertical="top" wrapText="1"/>
      <protection hidden="1"/>
    </xf>
    <xf numFmtId="0" fontId="2" fillId="2" borderId="44" xfId="0" applyFont="1" applyFill="1" applyBorder="1" applyAlignment="1" applyProtection="1">
      <alignment horizontal="justify" vertical="top" wrapText="1"/>
      <protection hidden="1"/>
    </xf>
    <xf numFmtId="0" fontId="13" fillId="2" borderId="0" xfId="0" applyFont="1" applyFill="1" applyAlignment="1" applyProtection="1">
      <alignment horizontal="justify" vertical="top" wrapText="1"/>
      <protection hidden="1"/>
    </xf>
    <xf numFmtId="0" fontId="15" fillId="2" borderId="0" xfId="0" applyFont="1" applyFill="1" applyAlignment="1" applyProtection="1">
      <alignment horizontal="justify" vertical="top" wrapText="1"/>
      <protection hidden="1"/>
    </xf>
    <xf numFmtId="0" fontId="7" fillId="2" borderId="0" xfId="0" applyFont="1" applyFill="1" applyAlignment="1" applyProtection="1">
      <alignment horizontal="justify" vertical="top" wrapText="1"/>
      <protection hidden="1"/>
    </xf>
    <xf numFmtId="0" fontId="15" fillId="2" borderId="0" xfId="0" quotePrefix="1" applyFont="1" applyFill="1" applyAlignment="1" applyProtection="1">
      <alignment horizontal="justify" vertical="center" wrapText="1"/>
      <protection hidden="1"/>
    </xf>
    <xf numFmtId="0" fontId="8" fillId="9" borderId="0" xfId="0" applyFont="1" applyFill="1" applyAlignment="1" applyProtection="1">
      <alignment horizontal="left" vertical="center"/>
      <protection locked="0" hidden="1"/>
    </xf>
    <xf numFmtId="0" fontId="7" fillId="2" borderId="0" xfId="0" applyFont="1" applyFill="1" applyAlignment="1" applyProtection="1">
      <alignment horizontal="left"/>
      <protection locked="0"/>
    </xf>
    <xf numFmtId="0" fontId="15" fillId="2" borderId="0" xfId="0" applyFont="1" applyFill="1" applyAlignment="1" applyProtection="1">
      <alignment horizontal="justify" vertical="center" wrapText="1"/>
      <protection hidden="1"/>
    </xf>
    <xf numFmtId="0" fontId="14" fillId="2" borderId="0" xfId="0" applyFont="1" applyFill="1" applyAlignment="1" applyProtection="1">
      <alignment horizontal="justify" vertical="top" wrapText="1"/>
      <protection hidden="1"/>
    </xf>
    <xf numFmtId="0" fontId="15" fillId="2" borderId="0" xfId="0" quotePrefix="1" applyFont="1" applyFill="1" applyAlignment="1" applyProtection="1">
      <alignment horizontal="left"/>
      <protection hidden="1"/>
    </xf>
    <xf numFmtId="0" fontId="5" fillId="4" borderId="45" xfId="0" applyFont="1" applyFill="1" applyBorder="1" applyAlignment="1" applyProtection="1">
      <alignment horizontal="center"/>
      <protection locked="0" hidden="1"/>
    </xf>
    <xf numFmtId="0" fontId="5" fillId="4" borderId="46" xfId="0" applyFont="1" applyFill="1" applyBorder="1" applyAlignment="1" applyProtection="1">
      <alignment horizontal="center"/>
      <protection locked="0" hidden="1"/>
    </xf>
    <xf numFmtId="0" fontId="4" fillId="0" borderId="0" xfId="0" applyFont="1" applyAlignment="1" applyProtection="1">
      <alignment horizontal="justify" vertical="top" wrapText="1"/>
      <protection hidden="1"/>
    </xf>
    <xf numFmtId="0" fontId="23" fillId="2" borderId="0" xfId="0" applyFont="1" applyFill="1" applyAlignment="1" applyProtection="1">
      <alignment horizontal="left" vertical="justify" wrapText="1"/>
      <protection hidden="1"/>
    </xf>
    <xf numFmtId="0" fontId="23" fillId="2" borderId="0" xfId="0" applyFont="1" applyFill="1" applyAlignment="1" applyProtection="1">
      <alignment horizontal="left" vertical="justify"/>
      <protection hidden="1"/>
    </xf>
    <xf numFmtId="0" fontId="23" fillId="2" borderId="0" xfId="0" applyFont="1" applyFill="1" applyAlignment="1" applyProtection="1">
      <alignment horizontal="center"/>
      <protection hidden="1"/>
    </xf>
    <xf numFmtId="0" fontId="5" fillId="2" borderId="0" xfId="0" applyFont="1" applyFill="1" applyAlignment="1" applyProtection="1">
      <alignment horizontal="justify" vertical="top" wrapText="1"/>
      <protection hidden="1"/>
    </xf>
    <xf numFmtId="0" fontId="5" fillId="0" borderId="0" xfId="0" applyFont="1" applyAlignment="1" applyProtection="1">
      <alignment horizontal="justify" vertical="top" wrapText="1"/>
      <protection hidden="1"/>
    </xf>
    <xf numFmtId="0" fontId="4" fillId="0" borderId="0" xfId="0" applyFont="1" applyAlignment="1" applyProtection="1">
      <alignment horizontal="left"/>
      <protection locked="0"/>
    </xf>
    <xf numFmtId="0" fontId="23" fillId="2" borderId="0" xfId="0" quotePrefix="1" applyFont="1" applyFill="1" applyAlignment="1" applyProtection="1">
      <alignment horizontal="justify" vertical="center" wrapText="1"/>
      <protection hidden="1"/>
    </xf>
    <xf numFmtId="0" fontId="23" fillId="2" borderId="0" xfId="0" applyFont="1" applyFill="1" applyAlignment="1" applyProtection="1">
      <alignment horizontal="justify" vertical="center" wrapText="1"/>
      <protection hidden="1"/>
    </xf>
    <xf numFmtId="0" fontId="24" fillId="2" borderId="0" xfId="0" applyFont="1" applyFill="1" applyAlignment="1">
      <alignment horizontal="center"/>
    </xf>
    <xf numFmtId="0" fontId="23" fillId="2" borderId="0" xfId="0" applyFont="1" applyFill="1" applyAlignment="1">
      <alignment horizontal="left"/>
    </xf>
    <xf numFmtId="0" fontId="23" fillId="2" borderId="32" xfId="0" applyFont="1" applyFill="1" applyBorder="1" applyAlignment="1" applyProtection="1">
      <alignment horizontal="left" vertical="justify"/>
      <protection hidden="1"/>
    </xf>
    <xf numFmtId="0" fontId="23" fillId="2" borderId="0" xfId="0" applyFont="1" applyFill="1" applyAlignment="1">
      <alignment horizontal="left" vertical="center"/>
    </xf>
    <xf numFmtId="0" fontId="23" fillId="2" borderId="0" xfId="0" applyFont="1" applyFill="1" applyAlignment="1" applyProtection="1">
      <alignment horizontal="left" vertical="top"/>
      <protection hidden="1"/>
    </xf>
    <xf numFmtId="0" fontId="24" fillId="2" borderId="0" xfId="0" applyFont="1" applyFill="1" applyAlignment="1" applyProtection="1">
      <alignment horizontal="left" vertical="top"/>
      <protection hidden="1"/>
    </xf>
    <xf numFmtId="1" fontId="23" fillId="2" borderId="0" xfId="0" applyNumberFormat="1" applyFont="1" applyFill="1" applyAlignment="1" applyProtection="1">
      <alignment horizontal="left" vertical="center" indent="1"/>
      <protection locked="0"/>
    </xf>
    <xf numFmtId="0" fontId="24" fillId="2" borderId="0" xfId="0" applyFont="1" applyFill="1" applyAlignment="1" applyProtection="1">
      <alignment horizontal="center" vertical="top"/>
      <protection hidden="1"/>
    </xf>
    <xf numFmtId="0" fontId="23" fillId="2" borderId="0" xfId="0" applyFont="1" applyFill="1" applyAlignment="1" applyProtection="1">
      <alignment horizontal="left" vertical="center" indent="1"/>
      <protection locked="0"/>
    </xf>
    <xf numFmtId="0" fontId="23" fillId="2" borderId="0" xfId="0" applyFont="1" applyFill="1" applyAlignment="1" applyProtection="1">
      <alignment horizontal="left" vertical="center"/>
      <protection locked="0"/>
    </xf>
    <xf numFmtId="0" fontId="23" fillId="2" borderId="0" xfId="0" quotePrefix="1" applyFont="1" applyFill="1" applyAlignment="1" applyProtection="1">
      <alignment horizontal="left"/>
      <protection hidden="1"/>
    </xf>
    <xf numFmtId="0" fontId="23" fillId="2" borderId="0" xfId="0" applyFont="1" applyFill="1" applyAlignment="1" applyProtection="1">
      <alignment horizontal="left"/>
      <protection hidden="1"/>
    </xf>
    <xf numFmtId="0" fontId="24" fillId="2" borderId="0" xfId="0" applyFont="1" applyFill="1" applyAlignment="1" applyProtection="1">
      <alignment horizontal="justify" vertical="center" wrapText="1"/>
      <protection hidden="1"/>
    </xf>
    <xf numFmtId="0" fontId="24" fillId="2" borderId="0" xfId="0" quotePrefix="1" applyFont="1" applyFill="1" applyAlignment="1" applyProtection="1">
      <alignment horizontal="justify" vertical="center" wrapText="1"/>
      <protection hidden="1"/>
    </xf>
    <xf numFmtId="0" fontId="24" fillId="2" borderId="0" xfId="0" applyFont="1" applyFill="1" applyAlignment="1" applyProtection="1">
      <alignment horizontal="left" vertical="center" wrapText="1"/>
      <protection hidden="1"/>
    </xf>
    <xf numFmtId="0" fontId="23" fillId="2" borderId="1" xfId="0" applyFont="1" applyFill="1" applyBorder="1" applyAlignment="1" applyProtection="1">
      <alignment horizontal="left" vertical="justify"/>
      <protection hidden="1"/>
    </xf>
    <xf numFmtId="1" fontId="23" fillId="2" borderId="0" xfId="0" applyNumberFormat="1" applyFont="1" applyFill="1" applyAlignment="1" applyProtection="1">
      <alignment horizontal="left" vertical="justify"/>
      <protection hidden="1"/>
    </xf>
    <xf numFmtId="165" fontId="23" fillId="2" borderId="0" xfId="0" applyNumberFormat="1" applyFont="1" applyFill="1" applyAlignment="1" applyProtection="1">
      <alignment horizontal="left" vertical="justify"/>
      <protection hidden="1"/>
    </xf>
    <xf numFmtId="0" fontId="4" fillId="2" borderId="1" xfId="0" applyFont="1" applyFill="1" applyBorder="1" applyAlignment="1" applyProtection="1">
      <alignment horizontal="left" vertical="top"/>
      <protection hidden="1"/>
    </xf>
    <xf numFmtId="0" fontId="5" fillId="2" borderId="1" xfId="0" applyFont="1" applyFill="1" applyBorder="1" applyAlignment="1" applyProtection="1">
      <alignment horizontal="left" vertical="center" indent="1"/>
      <protection locked="0"/>
    </xf>
    <xf numFmtId="0" fontId="24" fillId="2" borderId="0" xfId="0" applyFont="1" applyFill="1" applyAlignment="1" applyProtection="1">
      <alignment horizontal="left" vertical="top"/>
      <protection locked="0"/>
    </xf>
    <xf numFmtId="169" fontId="23" fillId="2" borderId="0" xfId="0" applyNumberFormat="1" applyFont="1" applyFill="1" applyAlignment="1">
      <alignment horizontal="left"/>
    </xf>
    <xf numFmtId="0" fontId="1" fillId="2" borderId="0" xfId="0" applyFont="1" applyFill="1" applyAlignment="1" applyProtection="1">
      <alignment horizontal="left"/>
      <protection hidden="1"/>
    </xf>
    <xf numFmtId="4" fontId="1" fillId="2" borderId="0" xfId="0" applyNumberFormat="1" applyFont="1" applyFill="1" applyAlignment="1" applyProtection="1">
      <alignment horizontal="right"/>
      <protection hidden="1"/>
    </xf>
    <xf numFmtId="0" fontId="6" fillId="2" borderId="1" xfId="0" applyFont="1" applyFill="1" applyBorder="1" applyAlignment="1" applyProtection="1">
      <alignment horizontal="center"/>
      <protection hidden="1"/>
    </xf>
    <xf numFmtId="0" fontId="5" fillId="2" borderId="0" xfId="0" applyFont="1" applyFill="1" applyAlignment="1" applyProtection="1">
      <alignment horizontal="center"/>
      <protection hidden="1"/>
    </xf>
    <xf numFmtId="0" fontId="5" fillId="2" borderId="2" xfId="0" applyFont="1" applyFill="1" applyBorder="1" applyAlignment="1" applyProtection="1">
      <alignment horizontal="center"/>
      <protection hidden="1"/>
    </xf>
    <xf numFmtId="1" fontId="5" fillId="2" borderId="3" xfId="0" applyNumberFormat="1" applyFont="1" applyFill="1" applyBorder="1" applyAlignment="1" applyProtection="1">
      <alignment horizontal="center"/>
      <protection hidden="1"/>
    </xf>
    <xf numFmtId="11" fontId="5" fillId="2" borderId="3" xfId="0" applyNumberFormat="1" applyFont="1" applyFill="1" applyBorder="1" applyAlignment="1" applyProtection="1">
      <alignment horizontal="left"/>
      <protection hidden="1"/>
    </xf>
    <xf numFmtId="3" fontId="5" fillId="2" borderId="3" xfId="0" applyNumberFormat="1" applyFont="1" applyFill="1" applyBorder="1" applyAlignment="1" applyProtection="1">
      <alignment horizontal="right"/>
      <protection hidden="1"/>
    </xf>
    <xf numFmtId="4" fontId="5" fillId="2" borderId="3" xfId="0" applyNumberFormat="1" applyFont="1" applyFill="1" applyBorder="1" applyAlignment="1" applyProtection="1">
      <alignment horizontal="center"/>
      <protection hidden="1"/>
    </xf>
    <xf numFmtId="4" fontId="5" fillId="2" borderId="4" xfId="0" applyNumberFormat="1" applyFont="1" applyFill="1" applyBorder="1" applyAlignment="1" applyProtection="1">
      <alignment horizontal="right"/>
      <protection hidden="1"/>
    </xf>
    <xf numFmtId="0" fontId="5" fillId="2" borderId="5" xfId="0" applyFont="1" applyFill="1" applyBorder="1" applyAlignment="1" applyProtection="1">
      <alignment horizontal="center"/>
      <protection hidden="1"/>
    </xf>
    <xf numFmtId="1" fontId="5" fillId="2" borderId="6" xfId="0" applyNumberFormat="1" applyFont="1" applyFill="1" applyBorder="1" applyAlignment="1" applyProtection="1">
      <alignment horizontal="center"/>
      <protection hidden="1"/>
    </xf>
    <xf numFmtId="3" fontId="5" fillId="2" borderId="6" xfId="0" applyNumberFormat="1" applyFont="1" applyFill="1" applyBorder="1" applyAlignment="1" applyProtection="1">
      <alignment horizontal="right"/>
      <protection hidden="1"/>
    </xf>
    <xf numFmtId="4" fontId="5" fillId="2" borderId="6" xfId="0" applyNumberFormat="1" applyFont="1" applyFill="1" applyBorder="1" applyAlignment="1" applyProtection="1">
      <alignment horizontal="center"/>
      <protection hidden="1"/>
    </xf>
    <xf numFmtId="4" fontId="5" fillId="2" borderId="7" xfId="0" applyNumberFormat="1" applyFont="1" applyFill="1" applyBorder="1" applyAlignment="1" applyProtection="1">
      <alignment horizontal="right"/>
      <protection hidden="1"/>
    </xf>
    <xf numFmtId="1" fontId="5" fillId="2" borderId="0" xfId="0" applyNumberFormat="1" applyFont="1" applyFill="1" applyAlignment="1" applyProtection="1">
      <alignment horizontal="left"/>
      <protection locked="0" hidden="1"/>
    </xf>
    <xf numFmtId="0" fontId="5" fillId="2" borderId="0" xfId="0" applyFont="1" applyFill="1" applyAlignment="1" applyProtection="1">
      <alignment horizontal="left"/>
      <protection locked="0"/>
    </xf>
    <xf numFmtId="3" fontId="5" fillId="2" borderId="6" xfId="0" applyNumberFormat="1" applyFont="1" applyFill="1" applyBorder="1" applyAlignment="1" applyProtection="1">
      <alignment horizontal="center"/>
      <protection hidden="1"/>
    </xf>
    <xf numFmtId="0" fontId="5" fillId="2" borderId="8" xfId="0" applyFont="1" applyFill="1" applyBorder="1" applyAlignment="1" applyProtection="1">
      <alignment horizontal="center"/>
      <protection hidden="1"/>
    </xf>
    <xf numFmtId="1" fontId="5" fillId="2" borderId="9" xfId="0" applyNumberFormat="1" applyFont="1" applyFill="1" applyBorder="1" applyAlignment="1" applyProtection="1">
      <alignment horizontal="center"/>
      <protection hidden="1"/>
    </xf>
    <xf numFmtId="11" fontId="5" fillId="2" borderId="9" xfId="0" applyNumberFormat="1" applyFont="1" applyFill="1" applyBorder="1" applyAlignment="1" applyProtection="1">
      <alignment horizontal="left"/>
      <protection hidden="1"/>
    </xf>
    <xf numFmtId="3" fontId="5" fillId="2" borderId="9" xfId="0" applyNumberFormat="1" applyFont="1" applyFill="1" applyBorder="1" applyAlignment="1" applyProtection="1">
      <alignment horizontal="right"/>
      <protection hidden="1"/>
    </xf>
    <xf numFmtId="3" fontId="5" fillId="2" borderId="9"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right"/>
      <protection hidden="1"/>
    </xf>
    <xf numFmtId="3" fontId="5" fillId="2" borderId="0" xfId="0" applyNumberFormat="1" applyFont="1" applyFill="1" applyProtection="1">
      <protection hidden="1"/>
    </xf>
    <xf numFmtId="4" fontId="5" fillId="2" borderId="0" xfId="0" applyNumberFormat="1" applyFont="1" applyFill="1" applyProtection="1">
      <protection hidden="1"/>
    </xf>
    <xf numFmtId="10" fontId="5" fillId="2" borderId="0" xfId="0" applyNumberFormat="1" applyFont="1" applyFill="1" applyProtection="1">
      <protection hidden="1"/>
    </xf>
    <xf numFmtId="0" fontId="5" fillId="2" borderId="0" xfId="0" applyFont="1" applyFill="1" applyAlignment="1" applyProtection="1">
      <alignment horizontal="left"/>
      <protection locked="0" hidden="1"/>
    </xf>
    <xf numFmtId="9" fontId="5" fillId="2" borderId="0" xfId="0" applyNumberFormat="1" applyFont="1" applyFill="1" applyAlignment="1" applyProtection="1">
      <alignment horizontal="left"/>
      <protection locked="0" hidden="1"/>
    </xf>
    <xf numFmtId="164" fontId="5" fillId="2" borderId="0" xfId="0" applyNumberFormat="1" applyFont="1" applyFill="1" applyProtection="1">
      <protection hidden="1"/>
    </xf>
    <xf numFmtId="1" fontId="5" fillId="2" borderId="0" xfId="0" applyNumberFormat="1" applyFont="1" applyFill="1" applyProtection="1">
      <protection hidden="1"/>
    </xf>
    <xf numFmtId="0" fontId="5" fillId="5" borderId="0" xfId="0" applyFont="1" applyFill="1" applyAlignment="1" applyProtection="1">
      <alignment horizontal="left"/>
      <protection locked="0" hidden="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9</xdr:row>
      <xdr:rowOff>0</xdr:rowOff>
    </xdr:to>
    <xdr:pic>
      <xdr:nvPicPr>
        <xdr:cNvPr id="1249" name="Imagen 1">
          <a:extLst>
            <a:ext uri="{FF2B5EF4-FFF2-40B4-BE49-F238E27FC236}">
              <a16:creationId xmlns:a16="http://schemas.microsoft.com/office/drawing/2014/main" id="{00000000-0008-0000-0000-0000E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979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450850</xdr:colOff>
      <xdr:row>9</xdr:row>
      <xdr:rowOff>19050</xdr:rowOff>
    </xdr:to>
    <xdr:pic>
      <xdr:nvPicPr>
        <xdr:cNvPr id="2529" name="Imagen 5" descr="logos SURA-01">
          <a:extLst>
            <a:ext uri="{FF2B5EF4-FFF2-40B4-BE49-F238E27FC236}">
              <a16:creationId xmlns:a16="http://schemas.microsoft.com/office/drawing/2014/main" id="{00000000-0008-0000-0200-0000E1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0"/>
          <a:ext cx="28511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xdr:row>
      <xdr:rowOff>0</xdr:rowOff>
    </xdr:from>
    <xdr:to>
      <xdr:col>10</xdr:col>
      <xdr:colOff>28575</xdr:colOff>
      <xdr:row>7</xdr:row>
      <xdr:rowOff>43225</xdr:rowOff>
    </xdr:to>
    <xdr:sp macro="" textlink="">
      <xdr:nvSpPr>
        <xdr:cNvPr id="5" name="Text Box 46">
          <a:extLst>
            <a:ext uri="{FF2B5EF4-FFF2-40B4-BE49-F238E27FC236}">
              <a16:creationId xmlns:a16="http://schemas.microsoft.com/office/drawing/2014/main" id="{00000000-0008-0000-0200-000005000000}"/>
            </a:ext>
          </a:extLst>
        </xdr:cNvPr>
        <xdr:cNvSpPr txBox="1">
          <a:spLocks noChangeArrowheads="1"/>
        </xdr:cNvSpPr>
      </xdr:nvSpPr>
      <xdr:spPr bwMode="auto">
        <a:xfrm>
          <a:off x="4781550" y="142875"/>
          <a:ext cx="2400300" cy="914400"/>
        </a:xfrm>
        <a:prstGeom prst="rect">
          <a:avLst/>
        </a:prstGeom>
        <a:solidFill>
          <a:srgbClr val="FFFFFF"/>
        </a:solidFill>
        <a:ln>
          <a:noFill/>
        </a:ln>
      </xdr:spPr>
      <xdr:txBody>
        <a:bodyPr vertOverflow="clip" wrap="square" lIns="91440" tIns="45720" rIns="91440" bIns="45720" anchor="t" upright="1"/>
        <a:lstStyle/>
        <a:p>
          <a:pPr algn="l" rtl="0">
            <a:defRPr sz="1000"/>
          </a:pPr>
          <a:r>
            <a:rPr lang="es-AR" sz="800" b="0" i="0" u="none" strike="noStrike" baseline="0">
              <a:solidFill>
                <a:srgbClr val="000000"/>
              </a:solidFill>
              <a:latin typeface="Arial"/>
              <a:cs typeface="Arial"/>
            </a:rPr>
            <a:t>Edificio Madero Riverside - Boulevard Cecilia Grierson 255 C1107CPE | Ciudad Autónoma de Buenos Aires | Buenos Aires, Argentina</a:t>
          </a:r>
          <a:endParaRPr lang="es-AR" sz="1200" b="0" i="0" u="none" strike="noStrike" baseline="0">
            <a:solidFill>
              <a:srgbClr val="000000"/>
            </a:solidFill>
            <a:latin typeface="Times New Roman"/>
            <a:cs typeface="Times New Roman"/>
          </a:endParaRPr>
        </a:p>
        <a:p>
          <a:pPr algn="l" rtl="0">
            <a:defRPr sz="1000"/>
          </a:pPr>
          <a:r>
            <a:rPr lang="es-AR" sz="800" b="0" i="0" u="none" strike="noStrike" baseline="0">
              <a:solidFill>
                <a:srgbClr val="000000"/>
              </a:solidFill>
              <a:latin typeface="Arial"/>
              <a:cs typeface="Arial"/>
            </a:rPr>
            <a:t>Tel: + 54 11 4331-0000 </a:t>
          </a:r>
          <a:endParaRPr lang="es-AR" sz="1200" b="0" i="0" u="none" strike="noStrike" baseline="0">
            <a:solidFill>
              <a:srgbClr val="000000"/>
            </a:solidFill>
            <a:latin typeface="Times New Roman"/>
            <a:cs typeface="Times New Roman"/>
          </a:endParaRPr>
        </a:p>
        <a:p>
          <a:pPr algn="l" rtl="0">
            <a:defRPr sz="1000"/>
          </a:pPr>
          <a:r>
            <a:rPr lang="es-AR" sz="800" b="0" i="0" u="none" strike="noStrike" baseline="0">
              <a:solidFill>
                <a:srgbClr val="000000"/>
              </a:solidFill>
              <a:latin typeface="Arial"/>
              <a:cs typeface="Arial"/>
            </a:rPr>
            <a:t>www.segurossura.com.ar</a:t>
          </a:r>
        </a:p>
      </xdr:txBody>
    </xdr:sp>
    <xdr:clientData/>
  </xdr:twoCellAnchor>
  <xdr:twoCellAnchor editAs="oneCell">
    <xdr:from>
      <xdr:col>9</xdr:col>
      <xdr:colOff>0</xdr:colOff>
      <xdr:row>74</xdr:row>
      <xdr:rowOff>0</xdr:rowOff>
    </xdr:from>
    <xdr:to>
      <xdr:col>10</xdr:col>
      <xdr:colOff>527050</xdr:colOff>
      <xdr:row>80</xdr:row>
      <xdr:rowOff>0</xdr:rowOff>
    </xdr:to>
    <xdr:pic>
      <xdr:nvPicPr>
        <xdr:cNvPr id="2531" name="Imagen 4">
          <a:extLst>
            <a:ext uri="{FF2B5EF4-FFF2-40B4-BE49-F238E27FC236}">
              <a16:creationId xmlns:a16="http://schemas.microsoft.com/office/drawing/2014/main" id="{00000000-0008-0000-0200-0000E30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05600" y="10464800"/>
          <a:ext cx="1327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82"/>
  <sheetViews>
    <sheetView tabSelected="1" zoomScaleNormal="100" workbookViewId="0">
      <selection activeCell="A10" sqref="A10"/>
    </sheetView>
  </sheetViews>
  <sheetFormatPr defaultColWidth="0" defaultRowHeight="12.75" zeroHeight="1"/>
  <cols>
    <col min="1" max="1" width="1.42578125" style="1" customWidth="1"/>
    <col min="2" max="5" width="11.42578125" style="1" customWidth="1"/>
    <col min="6" max="6" width="14.28515625" style="1" customWidth="1"/>
    <col min="7" max="10" width="11.42578125" style="1" customWidth="1"/>
    <col min="11" max="11" width="14.28515625" style="1" customWidth="1"/>
    <col min="12" max="12" width="1.42578125" style="1" customWidth="1"/>
    <col min="13" max="16384" width="0" style="1" hidden="1"/>
  </cols>
  <sheetData>
    <row r="1" spans="1:11" ht="12.75" customHeight="1">
      <c r="A1" s="44"/>
    </row>
    <row r="2" spans="1:11"/>
    <row r="3" spans="1:11"/>
    <row r="4" spans="1:11"/>
    <row r="5" spans="1:11"/>
    <row r="6" spans="1:11"/>
    <row r="7" spans="1:11"/>
    <row r="8" spans="1:11"/>
    <row r="9" spans="1:11"/>
    <row r="10" spans="1:11" ht="27.6" customHeight="1">
      <c r="B10" s="241" t="s">
        <v>0</v>
      </c>
      <c r="C10" s="241"/>
      <c r="D10" s="241"/>
      <c r="E10" s="241"/>
      <c r="F10" s="241"/>
      <c r="G10" s="241"/>
      <c r="H10" s="241"/>
      <c r="I10" s="241"/>
      <c r="J10" s="241"/>
      <c r="K10" s="241"/>
    </row>
    <row r="11" spans="1:11" ht="12.75" customHeight="1">
      <c r="B11" s="3"/>
      <c r="C11" s="3"/>
      <c r="D11" s="3"/>
      <c r="E11" s="3"/>
      <c r="F11" s="3"/>
      <c r="G11" s="3"/>
      <c r="H11" s="3"/>
      <c r="I11" s="3"/>
      <c r="J11" s="3"/>
      <c r="K11" s="3"/>
    </row>
    <row r="12" spans="1:11">
      <c r="B12" s="4" t="s">
        <v>1</v>
      </c>
      <c r="C12" s="5"/>
      <c r="D12" s="6"/>
      <c r="E12" s="6"/>
      <c r="F12" s="6"/>
      <c r="G12" s="6"/>
      <c r="H12" s="6"/>
      <c r="I12" s="6"/>
      <c r="J12" s="6"/>
      <c r="K12" s="6"/>
    </row>
    <row r="13" spans="1:11" ht="3.75" customHeight="1">
      <c r="B13" s="5"/>
      <c r="C13" s="5"/>
      <c r="D13" s="6"/>
      <c r="E13" s="6"/>
      <c r="F13" s="6"/>
      <c r="G13" s="6"/>
      <c r="H13" s="6"/>
      <c r="I13" s="6"/>
      <c r="J13" s="6"/>
      <c r="K13" s="6"/>
    </row>
    <row r="14" spans="1:11" ht="15" customHeight="1">
      <c r="B14" s="223" t="s">
        <v>2</v>
      </c>
      <c r="C14" s="224"/>
      <c r="D14" s="225"/>
      <c r="E14" s="220"/>
      <c r="F14" s="226"/>
      <c r="G14" s="216" t="s">
        <v>3</v>
      </c>
      <c r="H14" s="217"/>
      <c r="I14" s="225"/>
      <c r="J14" s="220"/>
      <c r="K14" s="226"/>
    </row>
    <row r="15" spans="1:11" ht="3.75" customHeight="1">
      <c r="B15" s="180"/>
      <c r="C15" s="181"/>
      <c r="D15" s="174"/>
      <c r="E15" s="174"/>
      <c r="F15" s="174"/>
      <c r="G15" s="216"/>
      <c r="H15" s="217"/>
      <c r="I15" s="176"/>
      <c r="J15" s="177"/>
      <c r="K15" s="178"/>
    </row>
    <row r="16" spans="1:11" ht="15" customHeight="1">
      <c r="B16" s="216" t="s">
        <v>4</v>
      </c>
      <c r="C16" s="217"/>
      <c r="D16" s="242"/>
      <c r="E16" s="221"/>
      <c r="F16" s="238"/>
      <c r="G16" s="216" t="s">
        <v>5</v>
      </c>
      <c r="H16" s="217"/>
      <c r="I16" s="242"/>
      <c r="J16" s="221"/>
      <c r="K16" s="238"/>
    </row>
    <row r="17" spans="2:11" ht="3.75" customHeight="1">
      <c r="B17" s="180"/>
      <c r="C17" s="181"/>
      <c r="D17" s="174"/>
      <c r="E17" s="174"/>
      <c r="F17" s="174"/>
      <c r="G17" s="216"/>
      <c r="H17" s="217"/>
      <c r="I17" s="176"/>
      <c r="J17" s="177"/>
      <c r="K17" s="178"/>
    </row>
    <row r="18" spans="2:11" ht="15" customHeight="1">
      <c r="B18" s="216" t="s">
        <v>6</v>
      </c>
      <c r="C18" s="217"/>
      <c r="D18" s="243"/>
      <c r="E18" s="244"/>
      <c r="F18" s="245"/>
      <c r="G18" s="216" t="s">
        <v>7</v>
      </c>
      <c r="H18" s="217"/>
      <c r="I18" s="227" t="s">
        <v>8</v>
      </c>
      <c r="J18" s="228"/>
      <c r="K18" s="229"/>
    </row>
    <row r="19" spans="2:11" ht="3.75" customHeight="1">
      <c r="B19" s="180"/>
      <c r="C19" s="181"/>
      <c r="D19" s="174"/>
      <c r="E19" s="174"/>
      <c r="F19" s="174"/>
      <c r="G19" s="216"/>
      <c r="H19" s="217"/>
      <c r="I19" s="176"/>
      <c r="J19" s="177"/>
      <c r="K19" s="178"/>
    </row>
    <row r="20" spans="2:11" ht="15" customHeight="1">
      <c r="B20" s="218" t="s">
        <v>9</v>
      </c>
      <c r="C20" s="219"/>
      <c r="D20" s="230"/>
      <c r="E20" s="231"/>
      <c r="F20" s="232"/>
      <c r="G20" s="216" t="s">
        <v>10</v>
      </c>
      <c r="H20" s="217"/>
      <c r="I20" s="233" t="s">
        <v>11</v>
      </c>
      <c r="J20" s="234"/>
      <c r="K20" s="235"/>
    </row>
    <row r="21" spans="2:11" ht="15" customHeight="1">
      <c r="B21" s="7"/>
      <c r="C21" s="7"/>
      <c r="D21" s="9"/>
      <c r="E21" s="9"/>
      <c r="F21" s="9"/>
      <c r="G21" s="7"/>
      <c r="H21" s="7"/>
      <c r="I21" s="8"/>
      <c r="J21" s="8"/>
      <c r="K21" s="8"/>
    </row>
    <row r="22" spans="2:11">
      <c r="B22" s="4" t="s">
        <v>12</v>
      </c>
      <c r="C22" s="5"/>
      <c r="D22" s="6"/>
      <c r="E22" s="6"/>
      <c r="F22" s="6"/>
      <c r="G22" s="6"/>
      <c r="H22" s="6"/>
      <c r="I22" s="6"/>
      <c r="J22" s="6"/>
      <c r="K22" s="6"/>
    </row>
    <row r="23" spans="2:11" ht="3.75" customHeight="1">
      <c r="B23" s="5"/>
      <c r="C23" s="5"/>
      <c r="D23" s="6"/>
      <c r="E23" s="6"/>
      <c r="F23" s="6"/>
      <c r="G23" s="6"/>
      <c r="H23" s="6"/>
      <c r="I23" s="6"/>
      <c r="J23" s="6"/>
      <c r="K23" s="6"/>
    </row>
    <row r="24" spans="2:11" ht="15" customHeight="1">
      <c r="B24" s="223" t="s">
        <v>13</v>
      </c>
      <c r="C24" s="224"/>
      <c r="D24" s="220"/>
      <c r="E24" s="220"/>
      <c r="F24" s="220"/>
      <c r="G24" s="223" t="s">
        <v>14</v>
      </c>
      <c r="H24" s="224"/>
      <c r="I24" s="236" t="s">
        <v>15</v>
      </c>
      <c r="J24" s="236"/>
      <c r="K24" s="237"/>
    </row>
    <row r="25" spans="2:11" ht="3.75" customHeight="1">
      <c r="B25" s="216"/>
      <c r="C25" s="217"/>
      <c r="D25" s="174"/>
      <c r="E25" s="174"/>
      <c r="F25" s="174"/>
      <c r="G25" s="216"/>
      <c r="H25" s="217"/>
      <c r="I25" s="175"/>
      <c r="J25" s="177"/>
      <c r="K25" s="178"/>
    </row>
    <row r="26" spans="2:11" ht="15" customHeight="1">
      <c r="B26" s="216" t="s">
        <v>16</v>
      </c>
      <c r="C26" s="217"/>
      <c r="D26" s="221"/>
      <c r="E26" s="221"/>
      <c r="F26" s="221"/>
      <c r="G26" s="216" t="s">
        <v>17</v>
      </c>
      <c r="H26" s="217"/>
      <c r="I26" s="221"/>
      <c r="J26" s="221"/>
      <c r="K26" s="238"/>
    </row>
    <row r="27" spans="2:11" ht="3.75" customHeight="1">
      <c r="B27" s="216"/>
      <c r="C27" s="217"/>
      <c r="D27" s="174"/>
      <c r="E27" s="174"/>
      <c r="F27" s="174"/>
      <c r="G27" s="216"/>
      <c r="H27" s="217"/>
      <c r="I27" s="175"/>
      <c r="J27" s="177"/>
      <c r="K27" s="178"/>
    </row>
    <row r="28" spans="2:11" ht="15" customHeight="1">
      <c r="B28" s="216" t="s">
        <v>18</v>
      </c>
      <c r="C28" s="217"/>
      <c r="D28" s="222" t="s">
        <v>19</v>
      </c>
      <c r="E28" s="222"/>
      <c r="F28" s="222"/>
      <c r="G28" s="216" t="s">
        <v>20</v>
      </c>
      <c r="H28" s="217"/>
      <c r="I28" s="221"/>
      <c r="J28" s="221"/>
      <c r="K28" s="238"/>
    </row>
    <row r="29" spans="2:11" ht="3.75" customHeight="1">
      <c r="B29" s="216"/>
      <c r="C29" s="217"/>
      <c r="D29" s="174"/>
      <c r="E29" s="174"/>
      <c r="F29" s="174"/>
      <c r="G29" s="216"/>
      <c r="H29" s="217"/>
      <c r="I29" s="175"/>
      <c r="J29" s="177"/>
      <c r="K29" s="178"/>
    </row>
    <row r="30" spans="2:11" ht="15" customHeight="1">
      <c r="B30" s="216" t="s">
        <v>21</v>
      </c>
      <c r="C30" s="217"/>
      <c r="D30" s="221"/>
      <c r="E30" s="221"/>
      <c r="F30" s="221"/>
      <c r="G30" s="216" t="s">
        <v>22</v>
      </c>
      <c r="H30" s="217"/>
      <c r="I30" s="221"/>
      <c r="J30" s="221"/>
      <c r="K30" s="238"/>
    </row>
    <row r="31" spans="2:11" ht="3.75" customHeight="1">
      <c r="B31" s="216"/>
      <c r="C31" s="217"/>
      <c r="D31" s="174"/>
      <c r="E31" s="175"/>
      <c r="F31" s="175"/>
      <c r="G31" s="216"/>
      <c r="H31" s="217"/>
      <c r="I31" s="175"/>
      <c r="J31" s="177"/>
      <c r="K31" s="178"/>
    </row>
    <row r="32" spans="2:11" ht="15" customHeight="1">
      <c r="B32" s="216" t="s">
        <v>23</v>
      </c>
      <c r="C32" s="217"/>
      <c r="D32" s="228" t="s">
        <v>24</v>
      </c>
      <c r="E32" s="228"/>
      <c r="F32" s="228"/>
      <c r="G32" s="216" t="s">
        <v>25</v>
      </c>
      <c r="H32" s="217"/>
      <c r="I32" s="221"/>
      <c r="J32" s="221"/>
      <c r="K32" s="238"/>
    </row>
    <row r="33" spans="2:12" ht="4.5" customHeight="1">
      <c r="B33" s="191"/>
      <c r="C33" s="192"/>
      <c r="D33" s="193"/>
      <c r="E33" s="193"/>
      <c r="F33" s="193"/>
      <c r="G33" s="191"/>
      <c r="H33" s="192"/>
      <c r="I33" s="193"/>
      <c r="J33" s="193"/>
      <c r="K33" s="194"/>
    </row>
    <row r="34" spans="2:12" ht="25.5" customHeight="1">
      <c r="B34" s="202"/>
      <c r="C34" s="202"/>
      <c r="D34" s="202"/>
      <c r="E34" s="202"/>
      <c r="F34" s="202"/>
      <c r="G34" s="202"/>
      <c r="H34" s="202"/>
      <c r="I34" s="202"/>
      <c r="J34" s="202"/>
      <c r="K34" s="202"/>
    </row>
    <row r="35" spans="2:12" ht="18.75" customHeight="1">
      <c r="B35" s="4" t="s">
        <v>26</v>
      </c>
      <c r="C35" s="202"/>
      <c r="D35" s="202"/>
      <c r="E35" s="202"/>
      <c r="F35" s="202"/>
      <c r="G35" s="202"/>
      <c r="H35" s="202"/>
      <c r="I35" s="202"/>
      <c r="J35" s="202"/>
      <c r="K35" s="202"/>
    </row>
    <row r="36" spans="2:12" ht="15" customHeight="1">
      <c r="B36" s="248" t="s">
        <v>27</v>
      </c>
      <c r="C36" s="249"/>
      <c r="D36" s="250"/>
      <c r="E36" s="203" t="s">
        <v>28</v>
      </c>
      <c r="F36" s="196" t="s">
        <v>29</v>
      </c>
      <c r="G36" s="202"/>
      <c r="H36" s="202"/>
      <c r="I36" s="202"/>
      <c r="J36" s="202"/>
      <c r="K36" s="202"/>
    </row>
    <row r="37" spans="2:12" ht="15" customHeight="1">
      <c r="B37" s="202"/>
      <c r="C37" s="202"/>
      <c r="E37" s="203" t="s">
        <v>30</v>
      </c>
      <c r="F37" s="196" t="s">
        <v>29</v>
      </c>
      <c r="G37" s="202"/>
      <c r="H37" s="202"/>
      <c r="I37" s="202"/>
      <c r="J37" s="202"/>
      <c r="K37" s="202"/>
      <c r="L37" s="202"/>
    </row>
    <row r="38" spans="2:12" ht="5.25" customHeight="1">
      <c r="B38" s="202"/>
      <c r="C38" s="202"/>
      <c r="D38" s="202"/>
      <c r="E38" s="205"/>
      <c r="F38" s="202"/>
      <c r="G38" s="202"/>
      <c r="H38" s="202"/>
      <c r="I38" s="202"/>
      <c r="J38" s="202"/>
      <c r="K38" s="202"/>
      <c r="L38" s="202"/>
    </row>
    <row r="39" spans="2:12" ht="15" customHeight="1">
      <c r="B39" s="248" t="s">
        <v>31</v>
      </c>
      <c r="C39" s="249"/>
      <c r="D39" s="249"/>
      <c r="E39" s="250"/>
      <c r="F39" s="196" t="s">
        <v>29</v>
      </c>
      <c r="G39" s="202"/>
      <c r="H39" s="202"/>
      <c r="I39" s="202"/>
      <c r="J39" s="202"/>
      <c r="K39" s="202"/>
      <c r="L39" s="202"/>
    </row>
    <row r="40" spans="2:12" ht="5.25" customHeight="1">
      <c r="B40" s="202"/>
      <c r="C40" s="202"/>
      <c r="D40" s="202"/>
      <c r="E40" s="202"/>
      <c r="F40" s="204"/>
      <c r="G40" s="202"/>
      <c r="H40" s="202"/>
      <c r="I40" s="202"/>
      <c r="J40" s="202"/>
      <c r="K40" s="202"/>
      <c r="L40" s="202"/>
    </row>
    <row r="41" spans="2:12" ht="15" customHeight="1">
      <c r="B41" s="248" t="s">
        <v>32</v>
      </c>
      <c r="C41" s="249"/>
      <c r="D41" s="249"/>
      <c r="E41" s="250"/>
      <c r="F41" s="197" t="s">
        <v>29</v>
      </c>
      <c r="G41" s="202"/>
      <c r="H41" s="202"/>
      <c r="I41" s="202"/>
      <c r="J41" s="202"/>
      <c r="K41" s="202"/>
      <c r="L41" s="202"/>
    </row>
    <row r="42" spans="2:12">
      <c r="B42" s="33"/>
      <c r="C42" s="33"/>
      <c r="D42" s="33"/>
      <c r="E42" s="33"/>
      <c r="F42" s="33"/>
      <c r="G42" s="33"/>
      <c r="H42" s="33"/>
      <c r="I42" s="33"/>
      <c r="J42" s="33"/>
      <c r="K42" s="33"/>
    </row>
    <row r="43" spans="2:12"/>
    <row r="44" spans="2:12">
      <c r="B44" s="10" t="s">
        <v>33</v>
      </c>
      <c r="C44" s="11"/>
      <c r="D44" s="12"/>
      <c r="E44" s="12"/>
      <c r="F44" s="12" t="s">
        <v>34</v>
      </c>
      <c r="G44" s="13"/>
      <c r="H44" s="13"/>
      <c r="I44" s="13"/>
      <c r="J44" s="13"/>
      <c r="K44" s="13"/>
    </row>
    <row r="45" spans="2:12">
      <c r="B45" s="44"/>
      <c r="C45" s="44"/>
      <c r="D45" s="13"/>
      <c r="E45" s="13"/>
      <c r="F45" s="13"/>
      <c r="G45" s="13"/>
      <c r="H45" s="13"/>
      <c r="I45" s="13"/>
      <c r="J45" s="13"/>
      <c r="K45" s="13"/>
    </row>
    <row r="46" spans="2:12">
      <c r="B46" s="10" t="s">
        <v>35</v>
      </c>
      <c r="C46" s="11"/>
      <c r="D46" s="13"/>
      <c r="E46" s="13"/>
      <c r="F46" s="247" t="s">
        <v>36</v>
      </c>
      <c r="G46" s="247"/>
      <c r="H46" s="13"/>
      <c r="I46" s="13"/>
      <c r="J46" s="13"/>
      <c r="K46" s="13"/>
    </row>
    <row r="47" spans="2:12"/>
    <row r="48" spans="2:12">
      <c r="B48" s="10" t="s">
        <v>37</v>
      </c>
      <c r="C48" s="11"/>
      <c r="D48" s="14"/>
      <c r="E48" s="14"/>
      <c r="F48" s="14" t="s">
        <v>38</v>
      </c>
    </row>
    <row r="49" spans="2:11"/>
    <row r="50" spans="2:11">
      <c r="B50" s="10" t="s">
        <v>39</v>
      </c>
      <c r="C50" s="11"/>
    </row>
    <row r="51" spans="2:11" ht="3.75" customHeight="1">
      <c r="B51" s="11"/>
      <c r="C51" s="11"/>
    </row>
    <row r="52" spans="2:11">
      <c r="B52" s="2" t="s">
        <v>40</v>
      </c>
      <c r="C52" s="15"/>
      <c r="D52" s="2"/>
      <c r="E52" s="2"/>
      <c r="F52" s="88" t="str">
        <f>F46</f>
        <v>U$S</v>
      </c>
      <c r="G52" s="207">
        <v>0</v>
      </c>
      <c r="H52" s="16" t="str">
        <f>IF(AND(F46="U$S",I24&lt;&gt;"LANCHA / SEMIRRIGIDO",G52&gt;50000),"Cotizar Cobertura Nautico Plus",IF(AND(F46="$",I24&lt;&gt;"LANCHA / SEMIRRIGIDO",G52&gt;6000000),"Cotizar Cobertura Nautico Plus",""))</f>
        <v/>
      </c>
      <c r="I52" s="17"/>
      <c r="J52" s="17"/>
      <c r="K52" s="17"/>
    </row>
    <row r="53" spans="2:11">
      <c r="B53" s="2" t="s">
        <v>41</v>
      </c>
      <c r="C53" s="15"/>
      <c r="D53" s="2"/>
      <c r="E53" s="2"/>
      <c r="F53" s="2" t="str">
        <f>F52</f>
        <v>U$S</v>
      </c>
      <c r="G53" s="46">
        <v>0</v>
      </c>
      <c r="H53" s="17"/>
      <c r="I53" s="17"/>
      <c r="J53" s="17"/>
      <c r="K53" s="17"/>
    </row>
    <row r="54" spans="2:11">
      <c r="B54" s="2" t="s">
        <v>42</v>
      </c>
      <c r="C54" s="15"/>
      <c r="D54" s="2"/>
      <c r="E54" s="2"/>
      <c r="F54" s="2" t="str">
        <f>F52</f>
        <v>U$S</v>
      </c>
      <c r="G54" s="15">
        <f>G52</f>
        <v>0</v>
      </c>
      <c r="H54" s="17"/>
      <c r="I54" s="17"/>
      <c r="J54" s="17"/>
      <c r="K54" s="17"/>
    </row>
    <row r="55" spans="2:11">
      <c r="B55" s="2" t="s">
        <v>43</v>
      </c>
      <c r="C55" s="15"/>
      <c r="D55" s="2"/>
      <c r="E55" s="2"/>
      <c r="F55" s="2" t="str">
        <f>F52</f>
        <v>U$S</v>
      </c>
      <c r="G55" s="18">
        <f>IF(AND(F52="$",G52&gt;480000),240000,IF(AND(F52="U$S",G52&gt;4000),2000,G52/2))</f>
        <v>0</v>
      </c>
      <c r="H55" s="17"/>
      <c r="I55" s="17"/>
      <c r="J55" s="17"/>
      <c r="K55" s="17"/>
    </row>
    <row r="56" spans="2:11">
      <c r="B56" s="2" t="s">
        <v>44</v>
      </c>
      <c r="C56" s="15"/>
      <c r="D56" s="2"/>
      <c r="E56" s="2"/>
      <c r="F56" s="2" t="str">
        <f>F52</f>
        <v>U$S</v>
      </c>
      <c r="G56" s="89">
        <v>0</v>
      </c>
      <c r="H56" s="17"/>
      <c r="I56" s="17"/>
      <c r="J56" s="17"/>
      <c r="K56" s="17"/>
    </row>
    <row r="57" spans="2:11"/>
    <row r="58" spans="2:11">
      <c r="B58" s="10" t="s">
        <v>45</v>
      </c>
      <c r="C58" s="11"/>
    </row>
    <row r="59" spans="2:11" ht="3.75" customHeight="1">
      <c r="B59" s="11"/>
      <c r="C59" s="11"/>
    </row>
    <row r="60" spans="2:11">
      <c r="B60" s="19" t="s">
        <v>40</v>
      </c>
      <c r="C60" s="20"/>
      <c r="D60" s="21"/>
      <c r="E60" s="21"/>
      <c r="F60" s="22" t="str">
        <f>F52</f>
        <v>U$S</v>
      </c>
      <c r="G60" s="15">
        <f>IF(G126=0,0,IF(AND(F46="$",G126&lt;6600),6600,IF(AND(F46="U$S",G126&lt;55),55,G126)))</f>
        <v>0</v>
      </c>
      <c r="H60" s="19" t="s">
        <v>46</v>
      </c>
      <c r="I60" s="24"/>
      <c r="J60" s="24"/>
      <c r="K60" s="24"/>
    </row>
    <row r="61" spans="2:11">
      <c r="B61" s="19" t="s">
        <v>41</v>
      </c>
      <c r="C61" s="20"/>
      <c r="D61" s="21"/>
      <c r="E61" s="21"/>
      <c r="F61" s="22" t="str">
        <f>F52</f>
        <v>U$S</v>
      </c>
      <c r="G61" s="23">
        <f>IF(AND(F52="$",G53&gt;0),6600,IF(AND(F52="U$S",G53&gt;0),55,0))</f>
        <v>0</v>
      </c>
      <c r="H61" s="19" t="s">
        <v>46</v>
      </c>
      <c r="I61" s="24"/>
      <c r="J61" s="24"/>
      <c r="K61" s="24"/>
    </row>
    <row r="62" spans="2:11">
      <c r="B62" s="19" t="s">
        <v>47</v>
      </c>
      <c r="C62" s="25"/>
      <c r="D62" s="19"/>
      <c r="E62" s="19"/>
      <c r="F62" s="19" t="s">
        <v>48</v>
      </c>
      <c r="G62" s="19"/>
      <c r="H62" s="19"/>
      <c r="I62" s="19"/>
      <c r="J62" s="19"/>
      <c r="K62" s="19"/>
    </row>
    <row r="63" spans="2:11">
      <c r="B63" s="19" t="s">
        <v>49</v>
      </c>
      <c r="C63" s="25"/>
      <c r="D63" s="19"/>
      <c r="E63" s="19"/>
      <c r="F63" s="19" t="s">
        <v>48</v>
      </c>
      <c r="G63" s="19"/>
      <c r="H63" s="19"/>
      <c r="I63" s="19"/>
      <c r="J63" s="19"/>
      <c r="K63" s="19"/>
    </row>
    <row r="64" spans="2:11">
      <c r="B64" s="26"/>
      <c r="C64" s="27"/>
      <c r="D64" s="26"/>
      <c r="E64" s="26"/>
      <c r="F64" s="26"/>
      <c r="G64" s="26"/>
      <c r="H64" s="26"/>
      <c r="I64" s="26"/>
      <c r="J64" s="26"/>
      <c r="K64" s="26"/>
    </row>
    <row r="65" spans="1:11">
      <c r="B65" s="13"/>
      <c r="C65" s="13"/>
      <c r="D65" s="13"/>
      <c r="E65" s="13"/>
      <c r="F65" s="13"/>
      <c r="G65" s="13"/>
      <c r="H65" s="13"/>
      <c r="I65" s="13"/>
      <c r="J65" s="13"/>
      <c r="K65" s="13"/>
    </row>
    <row r="66" spans="1:11">
      <c r="B66" s="10" t="s">
        <v>50</v>
      </c>
      <c r="C66" s="11"/>
    </row>
    <row r="67" spans="1:11" ht="3.75" customHeight="1">
      <c r="B67" s="11"/>
      <c r="C67" s="11"/>
    </row>
    <row r="68" spans="1:11" ht="12.75" customHeight="1">
      <c r="B68" s="257" t="s">
        <v>51</v>
      </c>
      <c r="C68" s="257"/>
      <c r="D68" s="257"/>
      <c r="E68" s="257"/>
      <c r="F68" s="257"/>
      <c r="G68" s="257"/>
      <c r="H68" s="257"/>
      <c r="I68" s="257"/>
      <c r="J68" s="257"/>
      <c r="K68" s="257"/>
    </row>
    <row r="69" spans="1:11" ht="25.5" customHeight="1">
      <c r="A69" s="28"/>
      <c r="B69" s="258" t="s">
        <v>52</v>
      </c>
      <c r="C69" s="258"/>
      <c r="D69" s="258"/>
      <c r="E69" s="258"/>
      <c r="F69" s="258"/>
      <c r="G69" s="258"/>
      <c r="H69" s="258"/>
      <c r="I69" s="258"/>
      <c r="J69" s="258"/>
      <c r="K69" s="258"/>
    </row>
    <row r="70" spans="1:11" ht="12.75" customHeight="1">
      <c r="A70" s="28"/>
      <c r="B70" s="258" t="s">
        <v>53</v>
      </c>
      <c r="C70" s="258"/>
      <c r="D70" s="258"/>
      <c r="E70" s="258"/>
      <c r="F70" s="258"/>
      <c r="G70" s="258"/>
      <c r="H70" s="258"/>
      <c r="I70" s="258"/>
      <c r="J70" s="258"/>
      <c r="K70" s="258"/>
    </row>
    <row r="71" spans="1:11" ht="12.75" customHeight="1">
      <c r="A71" s="28"/>
      <c r="B71" s="258" t="s">
        <v>54</v>
      </c>
      <c r="C71" s="258"/>
      <c r="D71" s="258"/>
      <c r="E71" s="258"/>
      <c r="F71" s="258"/>
      <c r="G71" s="258"/>
      <c r="H71" s="258"/>
      <c r="I71" s="258"/>
      <c r="J71" s="258"/>
      <c r="K71" s="258"/>
    </row>
    <row r="72" spans="1:11" ht="12.75" customHeight="1">
      <c r="A72" s="28"/>
      <c r="B72" s="258" t="s">
        <v>55</v>
      </c>
      <c r="C72" s="258"/>
      <c r="D72" s="258"/>
      <c r="E72" s="258"/>
      <c r="F72" s="258"/>
      <c r="G72" s="258"/>
      <c r="H72" s="258"/>
      <c r="I72" s="258"/>
      <c r="J72" s="258"/>
      <c r="K72" s="258"/>
    </row>
    <row r="73" spans="1:11" ht="25.5" customHeight="1">
      <c r="A73" s="28"/>
      <c r="B73" s="258" t="s">
        <v>56</v>
      </c>
      <c r="C73" s="258"/>
      <c r="D73" s="258"/>
      <c r="E73" s="258"/>
      <c r="F73" s="258"/>
      <c r="G73" s="258"/>
      <c r="H73" s="258"/>
      <c r="I73" s="258"/>
      <c r="J73" s="258"/>
      <c r="K73" s="258"/>
    </row>
    <row r="74" spans="1:11">
      <c r="A74" s="28"/>
      <c r="B74" s="263" t="s">
        <v>57</v>
      </c>
      <c r="C74" s="263"/>
      <c r="D74" s="263"/>
      <c r="E74" s="263"/>
      <c r="F74" s="263"/>
      <c r="G74" s="263"/>
      <c r="H74" s="263"/>
      <c r="I74" s="263"/>
      <c r="J74" s="263"/>
      <c r="K74" s="263"/>
    </row>
    <row r="75" spans="1:11" ht="12.75" customHeight="1">
      <c r="A75" s="28"/>
      <c r="B75" s="258" t="s">
        <v>58</v>
      </c>
      <c r="C75" s="258"/>
      <c r="D75" s="258"/>
      <c r="E75" s="258"/>
      <c r="F75" s="258"/>
      <c r="G75" s="258"/>
      <c r="H75" s="258"/>
      <c r="I75" s="258"/>
      <c r="J75" s="258"/>
      <c r="K75" s="258"/>
    </row>
    <row r="76" spans="1:11" ht="3.75" customHeight="1">
      <c r="A76" s="30"/>
      <c r="B76" s="13"/>
    </row>
    <row r="77" spans="1:11" ht="25.5" customHeight="1">
      <c r="A77" s="31" t="s">
        <v>59</v>
      </c>
      <c r="B77" s="246" t="s">
        <v>60</v>
      </c>
      <c r="C77" s="246"/>
      <c r="D77" s="246"/>
      <c r="E77" s="246"/>
      <c r="F77" s="246"/>
      <c r="G77" s="246"/>
      <c r="H77" s="246"/>
      <c r="I77" s="246"/>
      <c r="J77" s="246"/>
      <c r="K77" s="246"/>
    </row>
    <row r="78" spans="1:11" ht="3.75" customHeight="1"/>
    <row r="79" spans="1:11" ht="38.25" customHeight="1">
      <c r="B79" s="239" t="s">
        <v>61</v>
      </c>
      <c r="C79" s="239"/>
      <c r="D79" s="239"/>
      <c r="E79" s="239"/>
      <c r="F79" s="239"/>
      <c r="G79" s="239"/>
      <c r="H79" s="239"/>
      <c r="I79" s="239"/>
      <c r="J79" s="239"/>
      <c r="K79" s="239"/>
    </row>
    <row r="80" spans="1:11" ht="3.75" customHeight="1">
      <c r="A80" s="30"/>
      <c r="B80" s="13"/>
    </row>
    <row r="81" spans="1:11">
      <c r="A81" s="30"/>
      <c r="B81" s="240" t="s">
        <v>62</v>
      </c>
      <c r="C81" s="240"/>
      <c r="D81" s="240"/>
      <c r="E81" s="240"/>
      <c r="F81" s="240"/>
      <c r="G81" s="240"/>
      <c r="H81" s="240"/>
      <c r="I81" s="240"/>
      <c r="J81" s="240"/>
      <c r="K81" s="240"/>
    </row>
    <row r="82" spans="1:11" ht="38.25" customHeight="1">
      <c r="A82" s="31" t="s">
        <v>59</v>
      </c>
      <c r="B82" s="261" t="s">
        <v>63</v>
      </c>
      <c r="C82" s="261"/>
      <c r="D82" s="261"/>
      <c r="E82" s="261"/>
      <c r="F82" s="261"/>
      <c r="G82" s="261"/>
      <c r="H82" s="261"/>
      <c r="I82" s="261"/>
      <c r="J82" s="261"/>
      <c r="K82" s="261"/>
    </row>
    <row r="83" spans="1:11" ht="3.75" customHeight="1">
      <c r="A83" s="30"/>
      <c r="B83" s="13"/>
    </row>
    <row r="84" spans="1:11" ht="57.75" customHeight="1">
      <c r="A84" s="31" t="s">
        <v>59</v>
      </c>
      <c r="B84" s="262" t="s">
        <v>64</v>
      </c>
      <c r="C84" s="262"/>
      <c r="D84" s="262"/>
      <c r="E84" s="262"/>
      <c r="F84" s="262"/>
      <c r="G84" s="262"/>
      <c r="H84" s="262"/>
      <c r="I84" s="262"/>
      <c r="J84" s="262"/>
      <c r="K84" s="262"/>
    </row>
    <row r="85" spans="1:11" ht="8.25" customHeight="1">
      <c r="A85" s="31"/>
      <c r="B85" s="32"/>
      <c r="C85" s="29"/>
      <c r="D85" s="29"/>
      <c r="E85" s="29"/>
      <c r="F85" s="29"/>
      <c r="G85" s="29"/>
      <c r="H85" s="29"/>
      <c r="I85" s="29"/>
      <c r="J85" s="29"/>
      <c r="K85" s="29"/>
    </row>
    <row r="86" spans="1:11" ht="74.25" customHeight="1">
      <c r="A86" s="31" t="s">
        <v>59</v>
      </c>
      <c r="B86" s="256" t="s">
        <v>65</v>
      </c>
      <c r="C86" s="256"/>
      <c r="D86" s="256"/>
      <c r="E86" s="256"/>
      <c r="F86" s="256"/>
      <c r="G86" s="256"/>
      <c r="H86" s="256"/>
      <c r="I86" s="256"/>
      <c r="J86" s="256"/>
      <c r="K86" s="256"/>
    </row>
    <row r="87" spans="1:11" ht="5.25" customHeight="1">
      <c r="B87" s="33"/>
      <c r="C87" s="33"/>
      <c r="D87" s="33"/>
      <c r="E87" s="33"/>
      <c r="F87" s="33"/>
      <c r="G87" s="33"/>
      <c r="H87" s="33"/>
      <c r="I87" s="33"/>
      <c r="J87" s="33"/>
      <c r="K87" s="33"/>
    </row>
    <row r="88" spans="1:11"/>
    <row r="89" spans="1:11">
      <c r="B89" s="10" t="s">
        <v>66</v>
      </c>
      <c r="C89" s="11"/>
    </row>
    <row r="90" spans="1:11" ht="3.75" customHeight="1"/>
    <row r="91" spans="1:11">
      <c r="B91" s="10" t="s">
        <v>67</v>
      </c>
      <c r="C91" s="10"/>
      <c r="D91" s="34" t="str">
        <f>F52</f>
        <v>U$S</v>
      </c>
      <c r="E91" s="35">
        <f ca="1">IF(ISERROR(Costo!G16),0,Costo!G16)</f>
        <v>0</v>
      </c>
      <c r="F91" s="48"/>
      <c r="G91" s="36"/>
    </row>
    <row r="92" spans="1:11">
      <c r="B92" s="10" t="s">
        <v>68</v>
      </c>
      <c r="C92" s="10"/>
      <c r="D92" s="34" t="str">
        <f>F52</f>
        <v>U$S</v>
      </c>
      <c r="E92" s="35">
        <f ca="1">IF(ISERROR(Costo!G26),0,Costo!G26)</f>
        <v>0</v>
      </c>
      <c r="F92" s="48" t="str">
        <f>IF(AND(Costo!D29="RESPONSABLE INSCRIPTO",OR(Costo!B34="Buenos Aires",Costo!B34="Corrientes",Costo!B34="Neuquén",Costo!B34="San Luis")),"+ Ingresos Brutos (si corresponde)","")</f>
        <v/>
      </c>
      <c r="G92" s="36"/>
    </row>
    <row r="93" spans="1:11">
      <c r="B93" s="37"/>
      <c r="C93" s="37"/>
      <c r="D93" s="38"/>
      <c r="E93" s="39"/>
      <c r="F93" s="39"/>
      <c r="G93" s="40"/>
      <c r="H93" s="33"/>
      <c r="I93" s="33"/>
      <c r="J93" s="33"/>
      <c r="K93" s="33"/>
    </row>
    <row r="94" spans="1:11"/>
    <row r="95" spans="1:11" ht="12.75" customHeight="1">
      <c r="A95" s="31" t="s">
        <v>59</v>
      </c>
      <c r="B95" s="255" t="s">
        <v>69</v>
      </c>
      <c r="C95" s="255"/>
      <c r="D95" s="255"/>
      <c r="E95" s="255"/>
      <c r="F95" s="255"/>
      <c r="G95" s="255"/>
      <c r="H95" s="255"/>
      <c r="I95" s="255"/>
      <c r="J95" s="255"/>
      <c r="K95" s="255"/>
    </row>
    <row r="96" spans="1:11"/>
    <row r="97" spans="2:11">
      <c r="B97" s="10" t="s">
        <v>70</v>
      </c>
      <c r="C97" s="11"/>
    </row>
    <row r="98" spans="2:11" ht="7.5" customHeight="1">
      <c r="B98" s="11"/>
      <c r="C98" s="11"/>
    </row>
    <row r="99" spans="2:11">
      <c r="B99" s="10" t="s">
        <v>71</v>
      </c>
      <c r="C99" s="10"/>
      <c r="F99" s="12" t="s">
        <v>72</v>
      </c>
      <c r="G99" s="58"/>
      <c r="H99" s="12" t="s">
        <v>3</v>
      </c>
      <c r="I99" s="260"/>
      <c r="J99" s="260"/>
      <c r="K99" s="260"/>
    </row>
    <row r="100" spans="2:11" ht="7.5" customHeight="1">
      <c r="B100" s="10"/>
      <c r="C100" s="10"/>
      <c r="F100" s="10"/>
    </row>
    <row r="101" spans="2:11">
      <c r="B101" s="1" t="s">
        <v>73</v>
      </c>
      <c r="F101" s="41">
        <f>Costo!B30</f>
        <v>0</v>
      </c>
    </row>
    <row r="102" spans="2:11" ht="7.5" customHeight="1">
      <c r="F102" s="42"/>
    </row>
    <row r="103" spans="2:11">
      <c r="B103" s="1" t="s">
        <v>74</v>
      </c>
      <c r="F103" s="251">
        <v>0</v>
      </c>
      <c r="G103" s="251"/>
    </row>
    <row r="104" spans="2:11" ht="7.5" customHeight="1">
      <c r="F104" s="42"/>
    </row>
    <row r="105" spans="2:11">
      <c r="B105" s="1" t="s">
        <v>75</v>
      </c>
      <c r="F105" s="48">
        <f>IF(ISERROR(Costo!G18),0,Costo!G18)</f>
        <v>0</v>
      </c>
      <c r="G105" s="15"/>
    </row>
    <row r="106" spans="2:11" ht="7.5" customHeight="1">
      <c r="F106" s="42"/>
    </row>
    <row r="107" spans="2:11">
      <c r="B107" s="1" t="s">
        <v>76</v>
      </c>
      <c r="F107" s="211" t="s">
        <v>77</v>
      </c>
      <c r="G107" s="210"/>
      <c r="H107" s="212"/>
      <c r="I107" s="59"/>
      <c r="J107" s="213"/>
      <c r="K107" s="59"/>
    </row>
    <row r="108" spans="2:11" ht="7.5" customHeight="1">
      <c r="F108" s="42"/>
    </row>
    <row r="109" spans="2:11">
      <c r="B109" s="1" t="s">
        <v>78</v>
      </c>
      <c r="F109" s="259" t="s">
        <v>79</v>
      </c>
      <c r="G109" s="259"/>
    </row>
    <row r="110" spans="2:11" ht="7.5" customHeight="1"/>
    <row r="111" spans="2:11" ht="12.75" customHeight="1">
      <c r="B111" s="1" t="s">
        <v>80</v>
      </c>
      <c r="F111" s="45">
        <v>44960</v>
      </c>
    </row>
    <row r="112" spans="2:11" ht="7.5" customHeight="1">
      <c r="F112" s="43"/>
    </row>
    <row r="113" spans="2:11" ht="43.5" customHeight="1">
      <c r="B113" s="252" t="s">
        <v>81</v>
      </c>
      <c r="C113" s="253"/>
      <c r="D113" s="253"/>
      <c r="E113" s="253"/>
      <c r="F113" s="253"/>
      <c r="G113" s="253"/>
      <c r="H113" s="253"/>
      <c r="I113" s="253"/>
      <c r="J113" s="253"/>
      <c r="K113" s="254"/>
    </row>
    <row r="114" spans="2:11" ht="13.5" customHeight="1"/>
    <row r="115" spans="2:11">
      <c r="F115" s="44"/>
      <c r="K115" s="179"/>
    </row>
    <row r="116" spans="2:11" ht="7.5" customHeight="1"/>
    <row r="117" spans="2:11" ht="12.75" hidden="1" customHeight="1">
      <c r="B117" s="1" t="s">
        <v>82</v>
      </c>
      <c r="F117" s="1" t="s">
        <v>79</v>
      </c>
      <c r="H117" s="44" t="s">
        <v>83</v>
      </c>
    </row>
    <row r="118" spans="2:11" ht="12.75" hidden="1" customHeight="1">
      <c r="B118" s="44" t="s">
        <v>84</v>
      </c>
      <c r="C118" s="44"/>
      <c r="F118" s="1" t="s">
        <v>85</v>
      </c>
      <c r="H118" s="1" t="s">
        <v>36</v>
      </c>
    </row>
    <row r="119" spans="2:11" ht="12.75" hidden="1" customHeight="1">
      <c r="B119" s="44" t="s">
        <v>86</v>
      </c>
      <c r="C119" s="44"/>
      <c r="F119" s="1" t="s">
        <v>87</v>
      </c>
    </row>
    <row r="120" spans="2:11" ht="12.75" hidden="1" customHeight="1">
      <c r="B120" s="44" t="s">
        <v>88</v>
      </c>
      <c r="C120" s="44"/>
      <c r="F120" s="1" t="s">
        <v>89</v>
      </c>
    </row>
    <row r="121" spans="2:11" ht="12.75" hidden="1" customHeight="1">
      <c r="B121" s="44" t="s">
        <v>90</v>
      </c>
      <c r="C121" s="44"/>
      <c r="F121" s="1" t="s">
        <v>91</v>
      </c>
    </row>
    <row r="122" spans="2:11" ht="12.75" hidden="1" customHeight="1">
      <c r="B122" s="44" t="s">
        <v>92</v>
      </c>
      <c r="C122" s="44"/>
      <c r="F122" s="1" t="s">
        <v>93</v>
      </c>
    </row>
    <row r="123" spans="2:11" ht="12.75" hidden="1" customHeight="1">
      <c r="B123" s="44" t="s">
        <v>94</v>
      </c>
      <c r="C123" s="44"/>
      <c r="F123" s="1" t="s">
        <v>95</v>
      </c>
    </row>
    <row r="124" spans="2:11" ht="12.75" hidden="1" customHeight="1">
      <c r="B124" s="44" t="s">
        <v>96</v>
      </c>
    </row>
    <row r="125" spans="2:11" ht="12.75" hidden="1" customHeight="1">
      <c r="B125" s="44" t="s">
        <v>97</v>
      </c>
    </row>
    <row r="126" spans="2:11" ht="12.75" hidden="1" customHeight="1">
      <c r="B126" s="44" t="s">
        <v>98</v>
      </c>
      <c r="F126" s="44" t="s">
        <v>99</v>
      </c>
      <c r="G126" s="208">
        <f>+IF($F$41="NO",IF(OR($D$32=$B$131,$D$32=$B$132),1%,2%),$F$41)*$G$52</f>
        <v>0</v>
      </c>
    </row>
    <row r="127" spans="2:11" ht="12.75" hidden="1" customHeight="1">
      <c r="B127" s="1" t="s">
        <v>100</v>
      </c>
    </row>
    <row r="128" spans="2:11" ht="12.75" hidden="1" customHeight="1">
      <c r="B128" s="297" t="s">
        <v>101</v>
      </c>
      <c r="C128" s="297"/>
      <c r="D128" s="12"/>
      <c r="E128" s="12"/>
      <c r="F128" s="297"/>
      <c r="G128" s="12"/>
      <c r="H128" s="12"/>
      <c r="I128" s="12"/>
      <c r="J128" s="12"/>
      <c r="K128" s="12"/>
    </row>
    <row r="129" spans="2:11" ht="12.75" hidden="1" customHeight="1">
      <c r="B129" s="44"/>
      <c r="C129" s="44"/>
      <c r="D129" s="44"/>
      <c r="E129" s="44"/>
      <c r="F129" s="44"/>
      <c r="G129" s="44"/>
      <c r="H129" s="44"/>
      <c r="I129" s="44"/>
      <c r="J129" s="44"/>
      <c r="K129" s="44"/>
    </row>
    <row r="130" spans="2:11" ht="12.75" hidden="1" customHeight="1">
      <c r="B130" s="44" t="s">
        <v>24</v>
      </c>
      <c r="C130" s="44"/>
      <c r="D130" s="44"/>
      <c r="E130" s="44"/>
      <c r="F130" s="44" t="s">
        <v>15</v>
      </c>
      <c r="G130" s="44"/>
      <c r="H130" s="44"/>
      <c r="I130" s="44" t="s">
        <v>102</v>
      </c>
      <c r="J130" s="44"/>
      <c r="K130" s="44"/>
    </row>
    <row r="131" spans="2:11" ht="12.75" hidden="1" customHeight="1">
      <c r="B131" s="44" t="s">
        <v>103</v>
      </c>
      <c r="C131" s="44"/>
      <c r="D131" s="44"/>
      <c r="E131" s="44"/>
      <c r="F131" s="44" t="s">
        <v>104</v>
      </c>
      <c r="G131" s="44"/>
      <c r="H131" s="44"/>
      <c r="I131" s="298">
        <v>0</v>
      </c>
      <c r="J131" s="44"/>
      <c r="K131" s="44"/>
    </row>
    <row r="132" spans="2:11" ht="12.75" hidden="1" customHeight="1">
      <c r="B132" s="44" t="s">
        <v>105</v>
      </c>
      <c r="C132" s="44"/>
      <c r="D132" s="44"/>
      <c r="E132" s="44"/>
      <c r="F132" s="44" t="s">
        <v>106</v>
      </c>
      <c r="G132" s="44"/>
      <c r="H132" s="44"/>
      <c r="I132" s="298">
        <f>7200/80</f>
        <v>90</v>
      </c>
      <c r="J132" s="44"/>
      <c r="K132" s="44"/>
    </row>
    <row r="133" spans="2:11" ht="12.75" hidden="1" customHeight="1">
      <c r="B133" s="1" t="s">
        <v>107</v>
      </c>
      <c r="F133" s="1" t="s">
        <v>108</v>
      </c>
      <c r="I133" s="298">
        <f>18000/80</f>
        <v>225</v>
      </c>
    </row>
    <row r="134" spans="2:11" ht="12.75" hidden="1" customHeight="1">
      <c r="F134" s="1" t="s">
        <v>109</v>
      </c>
      <c r="I134" s="298">
        <f>36000/80</f>
        <v>450</v>
      </c>
    </row>
    <row r="135" spans="2:11" ht="12.75" hidden="1" customHeight="1"/>
    <row r="136" spans="2:11" ht="12.75" hidden="1" customHeight="1">
      <c r="B136" s="1" t="s">
        <v>11</v>
      </c>
    </row>
    <row r="137" spans="2:11" ht="12.75" hidden="1" customHeight="1">
      <c r="B137" s="1" t="s">
        <v>110</v>
      </c>
    </row>
    <row r="138" spans="2:11" ht="12.75" hidden="1" customHeight="1">
      <c r="B138" s="1" t="s">
        <v>111</v>
      </c>
    </row>
    <row r="139" spans="2:11" ht="12.75" hidden="1" customHeight="1">
      <c r="B139" s="1" t="s">
        <v>112</v>
      </c>
    </row>
    <row r="140" spans="2:11" ht="12.75" hidden="1" customHeight="1"/>
    <row r="141" spans="2:11" ht="12.75" hidden="1" customHeight="1">
      <c r="B141" s="1" t="s">
        <v>19</v>
      </c>
      <c r="F141" s="171" t="s">
        <v>8</v>
      </c>
      <c r="I141" s="44" t="s">
        <v>113</v>
      </c>
    </row>
    <row r="142" spans="2:11" ht="12.75" hidden="1" customHeight="1">
      <c r="B142" s="1">
        <v>2023</v>
      </c>
      <c r="F142" s="172" t="s">
        <v>114</v>
      </c>
      <c r="I142" s="44" t="s">
        <v>29</v>
      </c>
    </row>
    <row r="143" spans="2:11" ht="12.75" hidden="1" customHeight="1">
      <c r="B143" s="1">
        <v>2022</v>
      </c>
      <c r="F143" s="172" t="s">
        <v>115</v>
      </c>
      <c r="I143" s="198">
        <f>+IF(OR(D32=B131,D32=B132),2%,3%)</f>
        <v>0.03</v>
      </c>
    </row>
    <row r="144" spans="2:11" ht="12.75" hidden="1" customHeight="1">
      <c r="B144" s="1">
        <v>2021</v>
      </c>
      <c r="F144" s="172" t="s">
        <v>116</v>
      </c>
    </row>
    <row r="145" spans="2:10" ht="12.75" hidden="1" customHeight="1">
      <c r="B145" s="1">
        <v>2020</v>
      </c>
      <c r="F145" s="172" t="s">
        <v>117</v>
      </c>
    </row>
    <row r="146" spans="2:10" ht="12.75" hidden="1" customHeight="1">
      <c r="B146" s="1">
        <v>2019</v>
      </c>
      <c r="F146" s="172" t="s">
        <v>118</v>
      </c>
    </row>
    <row r="147" spans="2:10" ht="12.75" hidden="1" customHeight="1">
      <c r="B147" s="1">
        <v>2018</v>
      </c>
      <c r="F147" s="172" t="s">
        <v>119</v>
      </c>
      <c r="I147" s="1" t="s">
        <v>120</v>
      </c>
    </row>
    <row r="148" spans="2:10" ht="12.75" hidden="1" customHeight="1">
      <c r="B148" s="1">
        <v>2017</v>
      </c>
      <c r="F148" s="172" t="s">
        <v>121</v>
      </c>
      <c r="I148" s="1" t="s">
        <v>29</v>
      </c>
    </row>
    <row r="149" spans="2:10" ht="12.75" hidden="1" customHeight="1">
      <c r="B149" s="1">
        <v>2016</v>
      </c>
      <c r="F149" s="172" t="s">
        <v>122</v>
      </c>
    </row>
    <row r="150" spans="2:10" ht="12.75" hidden="1" customHeight="1">
      <c r="B150" s="1">
        <v>2015</v>
      </c>
      <c r="F150" s="172" t="s">
        <v>123</v>
      </c>
    </row>
    <row r="151" spans="2:10" ht="12.75" hidden="1" customHeight="1">
      <c r="B151" s="1">
        <v>2014</v>
      </c>
      <c r="F151" s="172" t="s">
        <v>124</v>
      </c>
    </row>
    <row r="152" spans="2:10" ht="12.75" hidden="1" customHeight="1">
      <c r="B152" s="1">
        <v>2013</v>
      </c>
      <c r="F152" s="172" t="s">
        <v>125</v>
      </c>
    </row>
    <row r="153" spans="2:10" ht="12.75" hidden="1" customHeight="1">
      <c r="B153" s="1">
        <v>2012</v>
      </c>
      <c r="F153" s="172" t="s">
        <v>126</v>
      </c>
      <c r="J153" s="195"/>
    </row>
    <row r="154" spans="2:10" ht="12.75" hidden="1" customHeight="1">
      <c r="B154" s="1">
        <v>2011</v>
      </c>
      <c r="F154" s="172" t="s">
        <v>127</v>
      </c>
      <c r="J154" s="195"/>
    </row>
    <row r="155" spans="2:10" ht="12.75" hidden="1" customHeight="1">
      <c r="B155" s="1">
        <v>2010</v>
      </c>
      <c r="F155" s="172" t="s">
        <v>128</v>
      </c>
      <c r="J155" s="195"/>
    </row>
    <row r="156" spans="2:10" ht="12.75" hidden="1" customHeight="1">
      <c r="B156" s="1">
        <v>2009</v>
      </c>
      <c r="F156" s="172" t="s">
        <v>129</v>
      </c>
    </row>
    <row r="157" spans="2:10" ht="12.75" hidden="1" customHeight="1">
      <c r="B157" s="1">
        <v>2008</v>
      </c>
      <c r="F157" s="172" t="s">
        <v>130</v>
      </c>
    </row>
    <row r="158" spans="2:10" ht="12.75" hidden="1" customHeight="1">
      <c r="B158" s="1">
        <v>2007</v>
      </c>
      <c r="F158" s="172" t="s">
        <v>131</v>
      </c>
    </row>
    <row r="159" spans="2:10" ht="12.75" hidden="1" customHeight="1">
      <c r="B159" s="1">
        <v>2006</v>
      </c>
      <c r="F159" s="172" t="s">
        <v>132</v>
      </c>
    </row>
    <row r="160" spans="2:10" ht="12.75" hidden="1" customHeight="1">
      <c r="B160" s="1">
        <v>2005</v>
      </c>
      <c r="F160" s="172" t="s">
        <v>133</v>
      </c>
    </row>
    <row r="161" spans="2:6" ht="12.75" hidden="1" customHeight="1">
      <c r="B161" s="1">
        <v>2004</v>
      </c>
      <c r="F161" s="172" t="s">
        <v>134</v>
      </c>
    </row>
    <row r="162" spans="2:6" ht="12.75" hidden="1" customHeight="1">
      <c r="B162" s="1">
        <v>2003</v>
      </c>
      <c r="F162" s="172" t="s">
        <v>135</v>
      </c>
    </row>
    <row r="163" spans="2:6" ht="12.75" hidden="1" customHeight="1">
      <c r="B163" s="1">
        <v>2002</v>
      </c>
      <c r="F163" s="172" t="s">
        <v>136</v>
      </c>
    </row>
    <row r="164" spans="2:6" ht="12.75" hidden="1" customHeight="1">
      <c r="B164" s="1">
        <v>2001</v>
      </c>
      <c r="F164" s="172" t="s">
        <v>137</v>
      </c>
    </row>
    <row r="165" spans="2:6" ht="12.75" hidden="1" customHeight="1">
      <c r="B165" s="1">
        <v>2000</v>
      </c>
      <c r="F165" s="172" t="s">
        <v>138</v>
      </c>
    </row>
    <row r="166" spans="2:6" ht="12.75" hidden="1" customHeight="1">
      <c r="B166" s="1">
        <v>1999</v>
      </c>
    </row>
    <row r="167" spans="2:6" ht="12.75" hidden="1" customHeight="1">
      <c r="B167" s="1">
        <v>1998</v>
      </c>
    </row>
    <row r="168" spans="2:6" ht="12.75" hidden="1" customHeight="1">
      <c r="B168" s="1">
        <v>1997</v>
      </c>
    </row>
    <row r="169" spans="2:6" ht="12.75" hidden="1" customHeight="1">
      <c r="B169" s="1">
        <v>1996</v>
      </c>
    </row>
    <row r="170" spans="2:6" ht="12.75" hidden="1" customHeight="1">
      <c r="B170" s="1">
        <v>1995</v>
      </c>
    </row>
    <row r="171" spans="2:6" ht="12.75" hidden="1" customHeight="1">
      <c r="B171" s="1">
        <v>1994</v>
      </c>
    </row>
    <row r="172" spans="2:6" ht="12.75" hidden="1" customHeight="1">
      <c r="B172" s="1">
        <v>1993</v>
      </c>
    </row>
    <row r="173" spans="2:6" ht="12.75" hidden="1" customHeight="1"/>
    <row r="175" spans="2:6" hidden="1">
      <c r="B175" s="1" t="s">
        <v>139</v>
      </c>
    </row>
    <row r="176" spans="2:6" hidden="1">
      <c r="B176" s="42">
        <v>0.2</v>
      </c>
    </row>
    <row r="177" spans="2:2" hidden="1">
      <c r="B177" s="42"/>
    </row>
    <row r="178" spans="2:2" hidden="1">
      <c r="B178" s="42"/>
    </row>
    <row r="179" spans="2:2" hidden="1">
      <c r="B179" s="42"/>
    </row>
    <row r="180" spans="2:2" hidden="1">
      <c r="B180" s="42"/>
    </row>
    <row r="181" spans="2:2" hidden="1">
      <c r="B181" s="42"/>
    </row>
    <row r="182" spans="2:2" hidden="1">
      <c r="B182" s="42"/>
    </row>
  </sheetData>
  <sheetProtection algorithmName="SHA-512" hashValue="abnHl1q6l1Uq3IW95B/ttX25ebIRXzMQZGamFYnOK/Npx5XbTcHCc3Cd3bRA6PA1W7soQ+5CC5GBwbrACaCarw==" saltValue="mtRmF0me8eVOllkpb3QFiA==" spinCount="100000" sheet="1" objects="1" scenarios="1"/>
  <mergeCells count="71">
    <mergeCell ref="F103:G103"/>
    <mergeCell ref="B113:K113"/>
    <mergeCell ref="B95:K95"/>
    <mergeCell ref="B86:K86"/>
    <mergeCell ref="B68:K68"/>
    <mergeCell ref="B71:K71"/>
    <mergeCell ref="B72:K72"/>
    <mergeCell ref="B73:K73"/>
    <mergeCell ref="F109:G109"/>
    <mergeCell ref="B69:K69"/>
    <mergeCell ref="B70:K70"/>
    <mergeCell ref="I99:K99"/>
    <mergeCell ref="B82:K82"/>
    <mergeCell ref="B84:K84"/>
    <mergeCell ref="B74:K74"/>
    <mergeCell ref="B75:K75"/>
    <mergeCell ref="B77:K77"/>
    <mergeCell ref="F46:G46"/>
    <mergeCell ref="B32:C32"/>
    <mergeCell ref="G32:H32"/>
    <mergeCell ref="B39:E39"/>
    <mergeCell ref="B36:D36"/>
    <mergeCell ref="B41:E41"/>
    <mergeCell ref="I32:K32"/>
    <mergeCell ref="D32:F32"/>
    <mergeCell ref="B79:K79"/>
    <mergeCell ref="B81:K81"/>
    <mergeCell ref="B10:K10"/>
    <mergeCell ref="G26:H26"/>
    <mergeCell ref="I16:K16"/>
    <mergeCell ref="B18:C18"/>
    <mergeCell ref="D18:F18"/>
    <mergeCell ref="B14:C14"/>
    <mergeCell ref="D14:F14"/>
    <mergeCell ref="G14:H14"/>
    <mergeCell ref="B26:C26"/>
    <mergeCell ref="G15:H15"/>
    <mergeCell ref="G17:H17"/>
    <mergeCell ref="B16:C16"/>
    <mergeCell ref="D16:F16"/>
    <mergeCell ref="G16:H16"/>
    <mergeCell ref="I14:K14"/>
    <mergeCell ref="D30:F30"/>
    <mergeCell ref="G18:H18"/>
    <mergeCell ref="I18:K18"/>
    <mergeCell ref="D20:F20"/>
    <mergeCell ref="G20:H20"/>
    <mergeCell ref="I20:K20"/>
    <mergeCell ref="I24:K24"/>
    <mergeCell ref="I26:K26"/>
    <mergeCell ref="G24:H24"/>
    <mergeCell ref="G30:H30"/>
    <mergeCell ref="G28:H28"/>
    <mergeCell ref="I30:K30"/>
    <mergeCell ref="I28:K28"/>
    <mergeCell ref="B30:C30"/>
    <mergeCell ref="B31:C31"/>
    <mergeCell ref="G31:H31"/>
    <mergeCell ref="G19:H19"/>
    <mergeCell ref="B25:C25"/>
    <mergeCell ref="B20:C20"/>
    <mergeCell ref="D24:F24"/>
    <mergeCell ref="B27:C27"/>
    <mergeCell ref="B29:C29"/>
    <mergeCell ref="G25:H25"/>
    <mergeCell ref="G27:H27"/>
    <mergeCell ref="G29:H29"/>
    <mergeCell ref="D26:F26"/>
    <mergeCell ref="D28:F28"/>
    <mergeCell ref="B24:C24"/>
    <mergeCell ref="B28:C28"/>
  </mergeCells>
  <phoneticPr fontId="0" type="noConversion"/>
  <dataValidations count="14">
    <dataValidation type="list" allowBlank="1" showInputMessage="1" showErrorMessage="1" sqref="I18:K18" xr:uid="{00000000-0002-0000-0000-000000000000}">
      <formula1>$F$141:$F$165</formula1>
    </dataValidation>
    <dataValidation type="list" allowBlank="1" showInputMessage="1" showErrorMessage="1" sqref="I20:K20" xr:uid="{00000000-0002-0000-0000-000001000000}">
      <formula1>$B$136:$B$139</formula1>
    </dataValidation>
    <dataValidation type="list" allowBlank="1" showInputMessage="1" showErrorMessage="1" sqref="I24:K24" xr:uid="{00000000-0002-0000-0000-000002000000}">
      <formula1>$F$130:$F$134</formula1>
    </dataValidation>
    <dataValidation type="list" allowBlank="1" showInputMessage="1" showErrorMessage="1" sqref="D32:F32" xr:uid="{00000000-0002-0000-0000-000003000000}">
      <formula1>$B$130:$B$133</formula1>
    </dataValidation>
    <dataValidation type="list" allowBlank="1" showInputMessage="1" showErrorMessage="1" sqref="F109" xr:uid="{00000000-0002-0000-0000-000004000000}">
      <formula1>$F$117:$F$123</formula1>
    </dataValidation>
    <dataValidation type="list" allowBlank="1" showInputMessage="1" showErrorMessage="1" sqref="K115" xr:uid="{00000000-0002-0000-0000-000005000000}">
      <formula1>$B$117:$B$126</formula1>
    </dataValidation>
    <dataValidation type="list" allowBlank="1" showInputMessage="1" showErrorMessage="1" sqref="F46:G46" xr:uid="{00000000-0002-0000-0000-000006000000}">
      <formula1>$H$118:$H$118</formula1>
    </dataValidation>
    <dataValidation type="list" allowBlank="1" showInputMessage="1" showErrorMessage="1" sqref="E38 F36:F37 F39:F40" xr:uid="{00000000-0002-0000-0000-000007000000}">
      <formula1>$I$147:$I$148</formula1>
    </dataValidation>
    <dataValidation type="list" allowBlank="1" showInputMessage="1" showErrorMessage="1" sqref="F41" xr:uid="{00000000-0002-0000-0000-000008000000}">
      <formula1>$I$142:$I$143</formula1>
    </dataValidation>
    <dataValidation type="whole" allowBlank="1" showInputMessage="1" showErrorMessage="1" error="Supera la Suma Asegurada Maxima Permitida._x000a__x000a_Suma Asegurada Máxima:                     U$S 150.000.-" sqref="G52" xr:uid="{00000000-0002-0000-0000-000009000000}">
      <formula1>0</formula1>
      <formula2>IF(F46="U$S",150000,12000000)</formula2>
    </dataValidation>
    <dataValidation type="decimal" allowBlank="1" showInputMessage="1" showErrorMessage="1" error="El porcentaje de comsión deberá encontrarse entre el 10% y el 30%" sqref="G107" xr:uid="{00000000-0002-0000-0000-00000A000000}">
      <formula1>10/100</formula1>
      <formula2>30/100</formula2>
    </dataValidation>
    <dataValidation type="list" allowBlank="1" showInputMessage="1" showErrorMessage="1" sqref="G56" xr:uid="{00000000-0002-0000-0000-00000C000000}">
      <formula1>$I$131:$I$134</formula1>
    </dataValidation>
    <dataValidation type="decimal" allowBlank="1" showInputMessage="1" showErrorMessage="1" error="El porcentaje de la Prima por gastos de explotación debe ser igual o menor a 20%" sqref="F103:G103" xr:uid="{00000000-0002-0000-0000-00000D000000}">
      <formula1>0/100</formula1>
      <formula2>20/100</formula2>
    </dataValidation>
    <dataValidation type="list" allowBlank="1" showInputMessage="1" showErrorMessage="1" sqref="D28:F28" xr:uid="{00000000-0002-0000-0000-00000B000000}">
      <formula1>$B$141:$B$172</formula1>
    </dataValidation>
  </dataValidations>
  <printOptions horizontalCentered="1"/>
  <pageMargins left="0.39370078740157483" right="0.39370078740157483" top="0.39370078740157483" bottom="0.39370078740157483" header="0" footer="0"/>
  <pageSetup paperSize="9" scale="60" orientation="portrait" r:id="rId1"/>
  <headerFooter alignWithMargins="0">
    <oddFooter>Página &amp;P de &amp;N</oddFooter>
  </headerFooter>
  <rowBreaks count="1" manualBreakCount="1">
    <brk id="9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59"/>
  <sheetViews>
    <sheetView zoomScaleNormal="100" workbookViewId="0"/>
  </sheetViews>
  <sheetFormatPr defaultColWidth="11.42578125" defaultRowHeight="11.25" zeroHeight="1"/>
  <cols>
    <col min="1" max="1" width="1.42578125" style="81" customWidth="1"/>
    <col min="2" max="3" width="11.42578125" style="81"/>
    <col min="4" max="4" width="23.5703125" style="81" customWidth="1"/>
    <col min="5" max="7" width="20.7109375" style="81" customWidth="1"/>
    <col min="8" max="8" width="11.42578125" style="81"/>
    <col min="9" max="9" width="20" style="81" customWidth="1"/>
    <col min="10" max="10" width="12.5703125" style="81" customWidth="1"/>
    <col min="11" max="11" width="11.140625" style="81" customWidth="1"/>
    <col min="12" max="14" width="13.42578125" style="81" customWidth="1"/>
    <col min="15" max="15" width="5.7109375" style="81" customWidth="1"/>
    <col min="16" max="16" width="18.140625" style="81" customWidth="1"/>
    <col min="17" max="17" width="21.7109375" style="81" customWidth="1"/>
    <col min="18" max="16384" width="11.42578125" style="81"/>
  </cols>
  <sheetData>
    <row r="1" spans="1:19" s="61" customFormat="1" ht="7.5" customHeight="1">
      <c r="A1" s="101"/>
      <c r="B1" s="101"/>
      <c r="C1" s="101"/>
      <c r="D1" s="101"/>
      <c r="E1" s="101"/>
      <c r="F1" s="101"/>
      <c r="G1" s="101"/>
      <c r="H1" s="101"/>
      <c r="I1" s="67"/>
      <c r="J1" s="67"/>
      <c r="K1" s="67"/>
      <c r="L1" s="67"/>
      <c r="M1" s="67"/>
      <c r="N1" s="67"/>
      <c r="O1" s="67"/>
      <c r="P1" s="67"/>
      <c r="Q1" s="67"/>
      <c r="R1" s="67"/>
      <c r="S1" s="67"/>
    </row>
    <row r="2" spans="1:19" s="61" customFormat="1" ht="18.75">
      <c r="A2" s="101"/>
      <c r="B2" s="299" t="str">
        <f>Cotización!B10</f>
        <v>COTIZADOR OFF LINE SEGURO DE CASCOS - PLAN NAUTICO</v>
      </c>
      <c r="C2" s="299"/>
      <c r="D2" s="299"/>
      <c r="E2" s="299"/>
      <c r="F2" s="299"/>
      <c r="G2" s="299"/>
      <c r="H2" s="101"/>
      <c r="I2" s="67"/>
      <c r="J2" s="67"/>
      <c r="K2" s="67"/>
      <c r="L2" s="67"/>
      <c r="M2" s="67"/>
      <c r="N2" s="67"/>
      <c r="O2" s="67"/>
      <c r="P2" s="67"/>
      <c r="Q2" s="67"/>
      <c r="R2" s="67"/>
      <c r="S2" s="67"/>
    </row>
    <row r="3" spans="1:19" s="61" customFormat="1" ht="12" thickBot="1">
      <c r="A3" s="101"/>
      <c r="B3" s="101"/>
      <c r="C3" s="101"/>
      <c r="D3" s="101"/>
      <c r="E3" s="101"/>
      <c r="F3" s="101"/>
      <c r="G3" s="101"/>
      <c r="H3" s="101"/>
      <c r="I3" s="67"/>
      <c r="J3" s="67"/>
      <c r="K3" s="67"/>
      <c r="L3" s="67"/>
      <c r="M3" s="67"/>
      <c r="N3" s="67"/>
      <c r="O3" s="67"/>
      <c r="P3" s="67"/>
      <c r="Q3" s="67"/>
      <c r="R3" s="67"/>
      <c r="S3" s="67"/>
    </row>
    <row r="4" spans="1:19" s="62" customFormat="1" ht="12" thickBot="1">
      <c r="A4" s="300"/>
      <c r="B4" s="49" t="s">
        <v>140</v>
      </c>
      <c r="C4" s="50" t="s">
        <v>141</v>
      </c>
      <c r="D4" s="51" t="s">
        <v>142</v>
      </c>
      <c r="E4" s="50" t="s">
        <v>143</v>
      </c>
      <c r="F4" s="52" t="s">
        <v>144</v>
      </c>
      <c r="G4" s="53" t="s">
        <v>145</v>
      </c>
      <c r="H4" s="300"/>
      <c r="I4" s="63"/>
      <c r="J4" s="64" t="s">
        <v>146</v>
      </c>
      <c r="K4" s="64" t="s">
        <v>147</v>
      </c>
      <c r="L4" s="65" t="s">
        <v>148</v>
      </c>
      <c r="M4" s="65" t="s">
        <v>149</v>
      </c>
      <c r="N4" s="66" t="s">
        <v>150</v>
      </c>
      <c r="O4" s="67"/>
      <c r="P4" s="72"/>
      <c r="Q4" s="72"/>
      <c r="R4" s="72"/>
      <c r="S4" s="72"/>
    </row>
    <row r="5" spans="1:19" s="62" customFormat="1">
      <c r="A5" s="300"/>
      <c r="B5" s="301">
        <v>1</v>
      </c>
      <c r="C5" s="302" t="s">
        <v>151</v>
      </c>
      <c r="D5" s="303" t="s">
        <v>152</v>
      </c>
      <c r="E5" s="304">
        <f>Cotización!G52</f>
        <v>0</v>
      </c>
      <c r="F5" s="305" t="e">
        <f ca="1">D32-2</f>
        <v>#VALUE!</v>
      </c>
      <c r="G5" s="306" t="e">
        <f ca="1">E5*F5/1000</f>
        <v>#VALUE!</v>
      </c>
      <c r="H5" s="300"/>
      <c r="I5" s="68" t="s">
        <v>104</v>
      </c>
      <c r="J5" s="182">
        <v>10</v>
      </c>
      <c r="K5" s="183">
        <v>10</v>
      </c>
      <c r="L5" s="184">
        <v>12</v>
      </c>
      <c r="M5" s="184">
        <v>12</v>
      </c>
      <c r="N5" s="185">
        <v>14.5</v>
      </c>
      <c r="O5" s="67"/>
      <c r="P5" s="74" t="s">
        <v>153</v>
      </c>
      <c r="Q5" s="74" t="str">
        <f>Cotización!I24</f>
        <v>(Seleccionar Tipo de Embarcacion)</v>
      </c>
      <c r="R5" s="72"/>
      <c r="S5" s="72">
        <v>10800</v>
      </c>
    </row>
    <row r="6" spans="1:19" s="62" customFormat="1">
      <c r="A6" s="300"/>
      <c r="B6" s="307">
        <v>2</v>
      </c>
      <c r="C6" s="308" t="s">
        <v>154</v>
      </c>
      <c r="D6" s="209" t="s">
        <v>155</v>
      </c>
      <c r="E6" s="309">
        <f>Cotización!G53</f>
        <v>0</v>
      </c>
      <c r="F6" s="310">
        <f>N11</f>
        <v>22</v>
      </c>
      <c r="G6" s="311">
        <f>E6*F6/1000</f>
        <v>0</v>
      </c>
      <c r="H6" s="300"/>
      <c r="I6" s="68" t="s">
        <v>106</v>
      </c>
      <c r="J6" s="186">
        <v>8.5</v>
      </c>
      <c r="K6" s="183">
        <v>8.5</v>
      </c>
      <c r="L6" s="184">
        <v>10.5</v>
      </c>
      <c r="M6" s="184">
        <v>10.5</v>
      </c>
      <c r="N6" s="185">
        <v>13</v>
      </c>
      <c r="O6" s="67"/>
      <c r="P6" s="74" t="s">
        <v>156</v>
      </c>
      <c r="Q6" s="312" t="e">
        <f ca="1">YEAR(TODAY())-B32</f>
        <v>#VALUE!</v>
      </c>
      <c r="R6" s="72"/>
      <c r="S6" s="72">
        <v>27000</v>
      </c>
    </row>
    <row r="7" spans="1:19" s="62" customFormat="1">
      <c r="A7" s="300"/>
      <c r="B7" s="307">
        <v>3</v>
      </c>
      <c r="C7" s="308" t="s">
        <v>157</v>
      </c>
      <c r="D7" s="209" t="s">
        <v>158</v>
      </c>
      <c r="E7" s="309">
        <f>Cotización!G54</f>
        <v>0</v>
      </c>
      <c r="F7" s="310">
        <v>2</v>
      </c>
      <c r="G7" s="311">
        <f>E7*F7/1000</f>
        <v>0</v>
      </c>
      <c r="H7" s="300"/>
      <c r="I7" s="68" t="s">
        <v>108</v>
      </c>
      <c r="J7" s="186">
        <v>9.5</v>
      </c>
      <c r="K7" s="183">
        <v>9.5</v>
      </c>
      <c r="L7" s="184">
        <v>11.5</v>
      </c>
      <c r="M7" s="184">
        <v>11.5</v>
      </c>
      <c r="N7" s="185">
        <v>14</v>
      </c>
      <c r="O7" s="67"/>
      <c r="P7" s="74" t="s">
        <v>159</v>
      </c>
      <c r="Q7" s="313" t="str">
        <f>Cotización!D32</f>
        <v>(Seleccionar Tipo de Material)</v>
      </c>
      <c r="R7" s="72"/>
      <c r="S7" s="72">
        <v>54000</v>
      </c>
    </row>
    <row r="8" spans="1:19" s="62" customFormat="1" ht="12" thickBot="1">
      <c r="A8" s="300"/>
      <c r="B8" s="307"/>
      <c r="C8" s="308" t="s">
        <v>160</v>
      </c>
      <c r="D8" s="209" t="s">
        <v>161</v>
      </c>
      <c r="E8" s="309">
        <f>Cotización!G55</f>
        <v>0</v>
      </c>
      <c r="F8" s="314"/>
      <c r="G8" s="311"/>
      <c r="H8" s="300"/>
      <c r="I8" s="69" t="s">
        <v>109</v>
      </c>
      <c r="J8" s="187">
        <v>9</v>
      </c>
      <c r="K8" s="188">
        <v>9</v>
      </c>
      <c r="L8" s="189">
        <v>11</v>
      </c>
      <c r="M8" s="189">
        <v>11</v>
      </c>
      <c r="N8" s="190">
        <v>13.5</v>
      </c>
      <c r="O8" s="67"/>
      <c r="P8" s="72"/>
      <c r="Q8" s="72"/>
      <c r="R8" s="72"/>
      <c r="S8" s="72">
        <v>0</v>
      </c>
    </row>
    <row r="9" spans="1:19" s="62" customFormat="1" ht="12" thickBot="1">
      <c r="A9" s="300"/>
      <c r="B9" s="315">
        <v>4</v>
      </c>
      <c r="C9" s="316" t="s">
        <v>162</v>
      </c>
      <c r="D9" s="317" t="s">
        <v>163</v>
      </c>
      <c r="E9" s="318">
        <f>Cotización!G56</f>
        <v>0</v>
      </c>
      <c r="F9" s="319"/>
      <c r="G9" s="320" t="str">
        <f>IF(E9=7200,J11,IF(E9=18000,J12,IF(E9=36000,J13,IF(E9=90,K11,IF(E9=225,K12,IF(E9=450,K13,"0"))))))</f>
        <v>0</v>
      </c>
      <c r="H9" s="300"/>
      <c r="I9" s="72"/>
      <c r="J9" s="72"/>
      <c r="K9" s="72"/>
      <c r="L9" s="72"/>
      <c r="M9" s="72"/>
      <c r="N9" s="72"/>
      <c r="O9" s="72"/>
      <c r="P9" s="72"/>
      <c r="Q9" s="72"/>
      <c r="R9" s="72"/>
      <c r="S9" s="72"/>
    </row>
    <row r="10" spans="1:19" s="61" customFormat="1" ht="13.5" customHeight="1" thickBot="1">
      <c r="A10" s="101"/>
      <c r="B10" s="101"/>
      <c r="C10" s="300"/>
      <c r="D10" s="54" t="s">
        <v>164</v>
      </c>
      <c r="E10" s="55"/>
      <c r="F10" s="55"/>
      <c r="G10" s="56" t="e">
        <f ca="1">G5+G6+G7+G8+G9</f>
        <v>#VALUE!</v>
      </c>
      <c r="H10" s="101"/>
      <c r="I10" s="70" t="s">
        <v>165</v>
      </c>
      <c r="J10" s="264" t="s">
        <v>166</v>
      </c>
      <c r="K10" s="265"/>
      <c r="L10" s="67"/>
      <c r="M10" s="70" t="s">
        <v>165</v>
      </c>
      <c r="N10" s="71" t="s">
        <v>167</v>
      </c>
      <c r="O10" s="67"/>
      <c r="P10" s="67"/>
      <c r="Q10" s="67"/>
      <c r="R10" s="67"/>
      <c r="S10" s="67"/>
    </row>
    <row r="11" spans="1:19" s="61" customFormat="1" ht="12.75" customHeight="1" thickBot="1">
      <c r="A11" s="101"/>
      <c r="B11" s="199"/>
      <c r="C11" s="214"/>
      <c r="D11" s="103"/>
      <c r="E11" s="321"/>
      <c r="F11" s="103"/>
      <c r="G11" s="214"/>
      <c r="H11" s="101"/>
      <c r="I11" s="86" t="s">
        <v>168</v>
      </c>
      <c r="J11" s="93">
        <v>150</v>
      </c>
      <c r="K11" s="90">
        <v>5</v>
      </c>
      <c r="L11" s="67"/>
      <c r="M11" s="73" t="s">
        <v>169</v>
      </c>
      <c r="N11" s="76">
        <v>22</v>
      </c>
      <c r="O11" s="67"/>
      <c r="P11" s="67"/>
      <c r="Q11" s="67"/>
      <c r="R11" s="67"/>
      <c r="S11" s="67"/>
    </row>
    <row r="12" spans="1:19" s="61" customFormat="1" ht="12.75" customHeight="1">
      <c r="A12" s="101"/>
      <c r="B12" s="199"/>
      <c r="C12" s="214"/>
      <c r="D12" s="199" t="s">
        <v>170</v>
      </c>
      <c r="E12" s="321"/>
      <c r="F12" s="321"/>
      <c r="G12" s="57" t="e">
        <f ca="1">IF(AND(Cotización!F52="$",G10&lt;1500),1500,IF(AND(Cotización!F52="U$S",G10&lt;40),40,G10))</f>
        <v>#VALUE!</v>
      </c>
      <c r="H12" s="101"/>
      <c r="I12" s="87" t="s">
        <v>171</v>
      </c>
      <c r="J12" s="94">
        <v>300</v>
      </c>
      <c r="K12" s="91">
        <v>10</v>
      </c>
      <c r="L12" s="67"/>
      <c r="M12" s="67"/>
      <c r="N12" s="67"/>
      <c r="O12" s="67"/>
      <c r="P12" s="67"/>
      <c r="Q12" s="67"/>
      <c r="R12" s="67"/>
      <c r="S12" s="67"/>
    </row>
    <row r="13" spans="1:19" s="61" customFormat="1" ht="12.75" customHeight="1" thickBot="1">
      <c r="A13" s="101"/>
      <c r="B13" s="199"/>
      <c r="C13" s="214"/>
      <c r="D13" s="200" t="s">
        <v>172</v>
      </c>
      <c r="E13" s="200"/>
      <c r="F13" s="200"/>
      <c r="G13" s="200">
        <f>+IF(Cotización!F39="SI",0.1*G12,0)</f>
        <v>0</v>
      </c>
      <c r="H13" s="101"/>
      <c r="I13" s="215" t="s">
        <v>173</v>
      </c>
      <c r="J13" s="95">
        <v>600</v>
      </c>
      <c r="K13" s="92">
        <v>20</v>
      </c>
      <c r="L13" s="67"/>
      <c r="M13" s="67"/>
      <c r="N13" s="67"/>
      <c r="O13" s="67"/>
      <c r="P13" s="67"/>
      <c r="Q13" s="67"/>
      <c r="R13" s="67"/>
      <c r="S13" s="67"/>
    </row>
    <row r="14" spans="1:19" s="61" customFormat="1" ht="12.75" customHeight="1">
      <c r="A14" s="101"/>
      <c r="B14" s="199"/>
      <c r="C14" s="214"/>
      <c r="D14" s="200" t="s">
        <v>174</v>
      </c>
      <c r="E14" s="67"/>
      <c r="F14" s="67"/>
      <c r="G14" s="200">
        <f>+IF(Cotización!F36="SI",0.05*G12, IF(Cotización!F37="SI",0.1*G12,0))</f>
        <v>0</v>
      </c>
      <c r="H14" s="322"/>
      <c r="I14" s="67"/>
      <c r="J14" s="67"/>
      <c r="K14" s="75"/>
      <c r="L14" s="67"/>
      <c r="M14" s="67"/>
      <c r="N14" s="67"/>
      <c r="O14" s="67"/>
      <c r="P14" s="67"/>
      <c r="Q14" s="67"/>
      <c r="R14" s="67"/>
      <c r="S14" s="67"/>
    </row>
    <row r="15" spans="1:19" s="61" customFormat="1" ht="12.75" customHeight="1">
      <c r="A15" s="101"/>
      <c r="B15" s="199"/>
      <c r="C15" s="214"/>
      <c r="D15" s="200" t="s">
        <v>175</v>
      </c>
      <c r="E15" s="67"/>
      <c r="F15" s="67"/>
      <c r="G15" s="201">
        <f>+IF(Cotización!F41="NO",0,(Cotización!F41*Cotización!G52-IF(OR(Cotización!D32=Cotización!B131,Cotización!D32=Cotización!B132),1%,2%)*Cotización!G52)*1/3)</f>
        <v>0</v>
      </c>
      <c r="H15" s="101"/>
      <c r="I15" s="67" t="s">
        <v>176</v>
      </c>
      <c r="J15" s="206">
        <v>7</v>
      </c>
      <c r="K15" s="72"/>
      <c r="L15" s="67"/>
      <c r="M15" s="67"/>
      <c r="N15" s="67"/>
      <c r="O15" s="67"/>
      <c r="P15" s="67"/>
      <c r="Q15" s="67"/>
      <c r="R15" s="67"/>
      <c r="S15" s="67"/>
    </row>
    <row r="16" spans="1:19" s="61" customFormat="1" ht="12.75" customHeight="1">
      <c r="A16" s="101"/>
      <c r="B16" s="199"/>
      <c r="C16" s="214"/>
      <c r="D16" s="199" t="s">
        <v>177</v>
      </c>
      <c r="E16" s="67"/>
      <c r="F16" s="67"/>
      <c r="G16" s="57" t="e">
        <f ca="1">+MAX(G12-MIN(SUM(G13:G15),G12*0.25),J15/1000*E5)</f>
        <v>#VALUE!</v>
      </c>
      <c r="H16" s="101" t="e">
        <f ca="1">+IF(OR(SUM(G13:G15)&gt;0.25*G12,E5*J15/1000=G16),"Descuentos Exceden el Tope","")</f>
        <v>#VALUE!</v>
      </c>
      <c r="I16" s="67"/>
      <c r="J16" s="67"/>
      <c r="K16" s="67"/>
      <c r="L16" s="67"/>
      <c r="M16" s="67"/>
      <c r="N16" s="67"/>
      <c r="O16" s="67"/>
      <c r="P16" s="67"/>
      <c r="Q16" s="67"/>
      <c r="R16" s="67"/>
      <c r="S16" s="67"/>
    </row>
    <row r="17" spans="1:14" s="61" customFormat="1" ht="12.75" customHeight="1">
      <c r="A17" s="101"/>
      <c r="B17" s="199"/>
      <c r="C17" s="214"/>
      <c r="D17" s="199" t="s">
        <v>178</v>
      </c>
      <c r="E17" s="323"/>
      <c r="F17" s="323">
        <f>Cotización!F103</f>
        <v>0</v>
      </c>
      <c r="G17" s="47" t="e">
        <f ca="1">G16*F17</f>
        <v>#VALUE!</v>
      </c>
      <c r="H17" s="101"/>
      <c r="I17" s="74" t="s">
        <v>179</v>
      </c>
      <c r="J17" s="77" t="e">
        <f ca="1">G19+G21</f>
        <v>#VALUE!</v>
      </c>
      <c r="K17" s="67"/>
      <c r="L17" s="67"/>
      <c r="M17" s="67"/>
      <c r="N17" s="67"/>
    </row>
    <row r="18" spans="1:14" s="61" customFormat="1" ht="12.75" customHeight="1">
      <c r="A18" s="101"/>
      <c r="B18" s="199"/>
      <c r="C18" s="214"/>
      <c r="D18" s="199" t="s">
        <v>180</v>
      </c>
      <c r="E18" s="321"/>
      <c r="F18" s="321"/>
      <c r="G18" s="60">
        <f>IF(E5=0,0,IF(AND(Cotización!F52="$",E5&lt;=9450000),1300,IF(AND(Cotización!F52="U$S",E5&lt;=150000),30,IF(AND(Cotización!F52="U$S",E5&gt;150000),50,2000))))</f>
        <v>0</v>
      </c>
      <c r="H18" s="101"/>
      <c r="I18" s="78"/>
      <c r="J18" s="78"/>
      <c r="K18" s="67"/>
      <c r="L18" s="67"/>
      <c r="M18" s="67"/>
      <c r="N18" s="67"/>
    </row>
    <row r="19" spans="1:14" s="61" customFormat="1" ht="12.75" customHeight="1">
      <c r="A19" s="101"/>
      <c r="B19" s="199"/>
      <c r="C19" s="214"/>
      <c r="D19" s="199" t="s">
        <v>181</v>
      </c>
      <c r="E19" s="321"/>
      <c r="F19" s="321"/>
      <c r="G19" s="57" t="e">
        <f ca="1">G16+G17+G18</f>
        <v>#VALUE!</v>
      </c>
      <c r="H19" s="101"/>
      <c r="I19" s="78"/>
      <c r="J19" s="78"/>
      <c r="K19" s="67"/>
      <c r="L19" s="67"/>
      <c r="M19" s="67"/>
      <c r="N19" s="67"/>
    </row>
    <row r="20" spans="1:14" s="61" customFormat="1" ht="12.75" customHeight="1">
      <c r="A20" s="101"/>
      <c r="B20" s="199"/>
      <c r="C20" s="214"/>
      <c r="D20" s="199"/>
      <c r="E20" s="321"/>
      <c r="F20" s="321"/>
      <c r="G20" s="57"/>
      <c r="H20" s="101"/>
      <c r="I20" s="67"/>
      <c r="J20" s="67"/>
      <c r="K20" s="67"/>
      <c r="L20" s="67"/>
      <c r="M20" s="67"/>
      <c r="N20" s="67"/>
    </row>
    <row r="21" spans="1:14" s="61" customFormat="1" ht="12.75" customHeight="1">
      <c r="A21" s="101"/>
      <c r="B21" s="199"/>
      <c r="C21" s="214"/>
      <c r="D21" s="199" t="s">
        <v>182</v>
      </c>
      <c r="E21" s="323"/>
      <c r="F21" s="323">
        <f>Cotización!F101</f>
        <v>0</v>
      </c>
      <c r="G21" s="47" t="e">
        <f ca="1">G19*F21</f>
        <v>#VALUE!</v>
      </c>
      <c r="H21" s="101"/>
      <c r="I21" s="72"/>
      <c r="J21" s="324"/>
      <c r="K21" s="324"/>
      <c r="L21" s="324"/>
      <c r="M21" s="324"/>
      <c r="N21" s="324"/>
    </row>
    <row r="22" spans="1:14" s="61" customFormat="1" ht="12.75" customHeight="1">
      <c r="A22" s="101"/>
      <c r="B22" s="199"/>
      <c r="C22" s="214"/>
      <c r="D22" s="199" t="s">
        <v>183</v>
      </c>
      <c r="E22" s="323"/>
      <c r="F22" s="323">
        <v>1.2E-2</v>
      </c>
      <c r="G22" s="47" t="e">
        <f ca="1">(G19+G21)*F22</f>
        <v>#VALUE!</v>
      </c>
      <c r="H22" s="101"/>
      <c r="I22" s="67"/>
      <c r="J22" s="325"/>
      <c r="K22" s="325"/>
      <c r="L22" s="325"/>
      <c r="M22" s="325"/>
      <c r="N22" s="325"/>
    </row>
    <row r="23" spans="1:14" s="61" customFormat="1" ht="12.75" customHeight="1">
      <c r="A23" s="101"/>
      <c r="B23" s="199"/>
      <c r="C23" s="214"/>
      <c r="D23" s="199" t="s">
        <v>184</v>
      </c>
      <c r="E23" s="326"/>
      <c r="F23" s="323"/>
      <c r="G23" s="47" t="str">
        <f>VLOOKUP(B34,C35:E59,3)</f>
        <v>Cálculo Sellado</v>
      </c>
      <c r="H23" s="101"/>
      <c r="I23" s="67"/>
      <c r="J23" s="324"/>
      <c r="K23" s="324"/>
      <c r="L23" s="324"/>
      <c r="M23" s="324"/>
      <c r="N23" s="324"/>
    </row>
    <row r="24" spans="1:14" ht="12.75" customHeight="1">
      <c r="C24" s="80"/>
      <c r="D24" s="199" t="s">
        <v>185</v>
      </c>
      <c r="E24" s="323"/>
      <c r="F24" s="323">
        <v>0</v>
      </c>
      <c r="G24" s="47" t="e">
        <f ca="1">(G19+G21+G22)*F24</f>
        <v>#VALUE!</v>
      </c>
      <c r="I24" s="67"/>
      <c r="J24" s="324"/>
      <c r="K24" s="324"/>
      <c r="L24" s="324"/>
      <c r="M24" s="324"/>
      <c r="N24" s="324"/>
    </row>
    <row r="25" spans="1:14" ht="12.75" customHeight="1">
      <c r="C25" s="80"/>
      <c r="D25" s="199" t="s">
        <v>186</v>
      </c>
      <c r="E25" s="327"/>
      <c r="F25" s="323" t="e">
        <f ca="1">IF(D30=21,0.21,IF(J17&gt;710,0.24,0.21))</f>
        <v>#VALUE!</v>
      </c>
      <c r="G25" s="60" t="e">
        <f ca="1">(G19+G21)*F25</f>
        <v>#VALUE!</v>
      </c>
    </row>
    <row r="26" spans="1:14" ht="12.75" customHeight="1">
      <c r="C26" s="80"/>
      <c r="D26" s="199" t="s">
        <v>187</v>
      </c>
      <c r="E26" s="321"/>
      <c r="F26" s="321"/>
      <c r="G26" s="57" t="e">
        <f ca="1">G19+G21+G22+G23+G24+G25</f>
        <v>#VALUE!</v>
      </c>
    </row>
    <row r="27" spans="1:14" ht="11.25" customHeight="1"/>
    <row r="28" spans="1:14" ht="11.25" customHeight="1">
      <c r="B28" s="82"/>
    </row>
    <row r="29" spans="1:14" ht="11.25" hidden="1" customHeight="1">
      <c r="B29" s="81" t="str">
        <f>Cotización!F109</f>
        <v>(Seleccionar Cant. de cuotas)</v>
      </c>
      <c r="D29" s="79" t="str">
        <f>Cotización!I20</f>
        <v>(Seleccionar Condición IVA)</v>
      </c>
    </row>
    <row r="30" spans="1:14" ht="11.25" hidden="1" customHeight="1">
      <c r="B30" s="83">
        <f>IF(B29="(Seleccionar Cant. de Cuotas)",0,IF(B29="Contado",0,IF(B29="2 CUOTAS",2*0.5%,IF(B29="4 CUOTAS",4*0.5%,IF(B29="6 CUOTAS",6*0.5%,IF(B29="8 CUOTAS",8*0.5%,IF(B29="10 CUOTAS",10*0.5%,"ERROR")))))))</f>
        <v>0</v>
      </c>
      <c r="D30" s="79">
        <f>IF(D29="CONSUMIDOR FINAL",21,24)</f>
        <v>24</v>
      </c>
    </row>
    <row r="31" spans="1:14" ht="11.25" hidden="1" customHeight="1">
      <c r="D31" s="79"/>
    </row>
    <row r="32" spans="1:14" ht="11.25" hidden="1" customHeight="1">
      <c r="B32" s="173" t="str">
        <f>Cotización!D28</f>
        <v>(Seleccionar Año de Construcción)</v>
      </c>
      <c r="D32" s="328" t="e">
        <f ca="1">IF(Q6&lt;12,VLOOKUP(Q5,I5:N8,2,FALSE),IF(Q6&lt;21,VLOOKUP(Q5,I5:N8,3,FALSE),IF(Q6&lt;26,VLOOKUP(Q5,I5:N8,4,FALSE),IF(Q6&lt;31,VLOOKUP(Q5,I5:N8,5,FALSE),IF(Q6&lt;36,VLOOKUP(Q5,I5:N8,6,FALSE),0)))))</f>
        <v>#VALUE!</v>
      </c>
    </row>
    <row r="33" spans="2:5" ht="11.25" hidden="1" customHeight="1"/>
    <row r="34" spans="2:5" ht="11.25" hidden="1" customHeight="1">
      <c r="B34" s="81" t="str">
        <f>Cotización!I18</f>
        <v>(Seleccionar Provincia)</v>
      </c>
    </row>
    <row r="35" spans="2:5" ht="11.25" hidden="1" customHeight="1">
      <c r="B35" s="81" t="s">
        <v>188</v>
      </c>
      <c r="C35" s="81" t="s">
        <v>8</v>
      </c>
      <c r="D35" s="81" t="s">
        <v>189</v>
      </c>
      <c r="E35" s="81" t="s">
        <v>190</v>
      </c>
    </row>
    <row r="36" spans="2:5" ht="11.25" hidden="1" customHeight="1">
      <c r="B36" s="82">
        <v>1</v>
      </c>
      <c r="C36" s="82" t="s">
        <v>114</v>
      </c>
      <c r="D36" s="96">
        <f>IF(Cotización!F46="$",0.01207,0.0145)</f>
        <v>1.4500000000000001E-2</v>
      </c>
      <c r="E36" s="85" t="e">
        <f ca="1">(G$19+G$21+G$22+G$24+G$25)*D36</f>
        <v>#VALUE!</v>
      </c>
    </row>
    <row r="37" spans="2:5" ht="11.25" hidden="1" customHeight="1">
      <c r="B37" s="82">
        <v>2</v>
      </c>
      <c r="C37" s="82" t="s">
        <v>115</v>
      </c>
      <c r="D37" s="84">
        <v>0.01</v>
      </c>
      <c r="E37" s="85">
        <f>IF(D29="RESPONSABLE INSCRIPTO",(G$19+G$21)*D37,0)</f>
        <v>0</v>
      </c>
    </row>
    <row r="38" spans="2:5" ht="11.25" hidden="1" customHeight="1">
      <c r="B38" s="82">
        <v>3</v>
      </c>
      <c r="C38" s="82" t="s">
        <v>116</v>
      </c>
      <c r="D38" s="84">
        <v>6.0000000000000001E-3</v>
      </c>
      <c r="E38" s="85" t="e">
        <f ca="1">(G$19+G$21)*D38</f>
        <v>#VALUE!</v>
      </c>
    </row>
    <row r="39" spans="2:5" ht="11.25" hidden="1" customHeight="1">
      <c r="B39" s="82">
        <v>4</v>
      </c>
      <c r="C39" s="82" t="s">
        <v>117</v>
      </c>
      <c r="D39" s="84">
        <v>0.01</v>
      </c>
      <c r="E39" s="85" t="e">
        <f ca="1">(G$19+G$21)*D39</f>
        <v>#VALUE!</v>
      </c>
    </row>
    <row r="40" spans="2:5" ht="11.25" hidden="1" customHeight="1">
      <c r="B40" s="82">
        <v>5</v>
      </c>
      <c r="C40" s="82" t="s">
        <v>118</v>
      </c>
      <c r="D40" s="84">
        <v>1.4999999999999999E-2</v>
      </c>
      <c r="E40" s="85" t="e">
        <f ca="1">(G$19+G$21)*D40</f>
        <v>#VALUE!</v>
      </c>
    </row>
    <row r="41" spans="2:5" ht="11.25" hidden="1" customHeight="1">
      <c r="B41" s="82">
        <v>6</v>
      </c>
      <c r="C41" s="82" t="s">
        <v>119</v>
      </c>
      <c r="D41" s="84">
        <v>1.4999999999999999E-2</v>
      </c>
      <c r="E41" s="85" t="e">
        <f ca="1">(G$19+G$21+G$22+G$24+G$25)*D41</f>
        <v>#VALUE!</v>
      </c>
    </row>
    <row r="42" spans="2:5" ht="11.25" hidden="1" customHeight="1">
      <c r="B42" s="82">
        <v>7</v>
      </c>
      <c r="C42" s="82" t="s">
        <v>121</v>
      </c>
      <c r="D42" s="84">
        <v>0.01</v>
      </c>
      <c r="E42" s="85" t="e">
        <f ca="1">(G$19+G$21+G$22+G$24+G$25)*D42</f>
        <v>#VALUE!</v>
      </c>
    </row>
    <row r="43" spans="2:5" ht="11.25" hidden="1" customHeight="1">
      <c r="B43" s="82">
        <v>8</v>
      </c>
      <c r="C43" s="82" t="s">
        <v>122</v>
      </c>
      <c r="D43" s="84">
        <v>0.01</v>
      </c>
      <c r="E43" s="85" t="e">
        <f ca="1">(G$19+G$21+G$22+G$24+G$25)*D43</f>
        <v>#VALUE!</v>
      </c>
    </row>
    <row r="44" spans="2:5" ht="11.25" hidden="1" customHeight="1">
      <c r="B44" s="82">
        <v>9</v>
      </c>
      <c r="C44" s="82" t="s">
        <v>123</v>
      </c>
      <c r="D44" s="84">
        <v>5.0000000000000001E-3</v>
      </c>
      <c r="E44" s="85" t="e">
        <f ca="1">(G$19+G$21)*D44</f>
        <v>#VALUE!</v>
      </c>
    </row>
    <row r="45" spans="2:5" ht="11.25" hidden="1" customHeight="1">
      <c r="B45" s="82">
        <v>10</v>
      </c>
      <c r="C45" s="82" t="s">
        <v>124</v>
      </c>
      <c r="D45" s="84">
        <v>1.2E-2</v>
      </c>
      <c r="E45" s="85" t="e">
        <f ca="1">(G$19+G$21)*D45</f>
        <v>#VALUE!</v>
      </c>
    </row>
    <row r="46" spans="2:5" ht="11.25" hidden="1" customHeight="1">
      <c r="B46" s="82">
        <v>11</v>
      </c>
      <c r="C46" s="82" t="s">
        <v>125</v>
      </c>
      <c r="D46" s="84">
        <v>1.4999999999999999E-2</v>
      </c>
      <c r="E46" s="85" t="e">
        <f ca="1">(G$19+G$21+G$22+G$24+G$25)*D46</f>
        <v>#VALUE!</v>
      </c>
    </row>
    <row r="47" spans="2:5" ht="11.25" hidden="1" customHeight="1">
      <c r="B47" s="82">
        <v>12</v>
      </c>
      <c r="C47" s="82" t="s">
        <v>126</v>
      </c>
      <c r="D47" s="84">
        <v>2E-3</v>
      </c>
      <c r="E47" s="85" t="e">
        <f t="shared" ref="E47:E52" ca="1" si="0">(G$19+G$21)*D47</f>
        <v>#VALUE!</v>
      </c>
    </row>
    <row r="48" spans="2:5" ht="11.25" hidden="1" customHeight="1">
      <c r="B48" s="82">
        <v>13</v>
      </c>
      <c r="C48" s="82" t="s">
        <v>127</v>
      </c>
      <c r="D48" s="84">
        <v>1.4999999999999999E-2</v>
      </c>
      <c r="E48" s="85" t="e">
        <f t="shared" ca="1" si="0"/>
        <v>#VALUE!</v>
      </c>
    </row>
    <row r="49" spans="2:5" ht="11.25" hidden="1" customHeight="1">
      <c r="B49" s="82">
        <v>14</v>
      </c>
      <c r="C49" s="82" t="s">
        <v>128</v>
      </c>
      <c r="D49" s="84">
        <v>1.4999999999999999E-2</v>
      </c>
      <c r="E49" s="85" t="e">
        <f t="shared" ca="1" si="0"/>
        <v>#VALUE!</v>
      </c>
    </row>
    <row r="50" spans="2:5" ht="11.25" hidden="1" customHeight="1">
      <c r="B50" s="82">
        <v>15</v>
      </c>
      <c r="C50" s="82" t="s">
        <v>129</v>
      </c>
      <c r="D50" s="84">
        <v>1.4E-2</v>
      </c>
      <c r="E50" s="85" t="e">
        <f t="shared" ca="1" si="0"/>
        <v>#VALUE!</v>
      </c>
    </row>
    <row r="51" spans="2:5" ht="11.25" hidden="1" customHeight="1">
      <c r="B51" s="82">
        <v>16</v>
      </c>
      <c r="C51" s="82" t="s">
        <v>130</v>
      </c>
      <c r="D51" s="84">
        <v>0.01</v>
      </c>
      <c r="E51" s="85" t="e">
        <f t="shared" ca="1" si="0"/>
        <v>#VALUE!</v>
      </c>
    </row>
    <row r="52" spans="2:5" ht="11.25" hidden="1" customHeight="1">
      <c r="B52" s="82">
        <v>17</v>
      </c>
      <c r="C52" s="82" t="s">
        <v>131</v>
      </c>
      <c r="D52" s="84">
        <v>1.2E-2</v>
      </c>
      <c r="E52" s="85" t="e">
        <f t="shared" ca="1" si="0"/>
        <v>#VALUE!</v>
      </c>
    </row>
    <row r="53" spans="2:5" ht="11.25" hidden="1" customHeight="1">
      <c r="B53" s="82">
        <v>18</v>
      </c>
      <c r="C53" s="82" t="s">
        <v>132</v>
      </c>
      <c r="D53" s="84">
        <v>2.24E-2</v>
      </c>
      <c r="E53" s="85" t="e">
        <f ca="1">(G$19+G$21+G$22+G$24+G$25)*D53</f>
        <v>#VALUE!</v>
      </c>
    </row>
    <row r="54" spans="2:5" ht="11.25" hidden="1" customHeight="1">
      <c r="B54" s="82">
        <v>19</v>
      </c>
      <c r="C54" s="82" t="s">
        <v>133</v>
      </c>
      <c r="D54" s="84">
        <v>6.0000000000000001E-3</v>
      </c>
      <c r="E54" s="85" t="e">
        <f t="shared" ref="E54:E59" ca="1" si="1">(G$19+G$21)*D54</f>
        <v>#VALUE!</v>
      </c>
    </row>
    <row r="55" spans="2:5" ht="11.25" hidden="1" customHeight="1">
      <c r="B55" s="82">
        <v>20</v>
      </c>
      <c r="C55" s="82" t="s">
        <v>134</v>
      </c>
      <c r="D55" s="84">
        <v>0.01</v>
      </c>
      <c r="E55" s="85" t="e">
        <f t="shared" ca="1" si="1"/>
        <v>#VALUE!</v>
      </c>
    </row>
    <row r="56" spans="2:5" ht="11.25" hidden="1" customHeight="1">
      <c r="B56" s="82">
        <v>21</v>
      </c>
      <c r="C56" s="82" t="s">
        <v>135</v>
      </c>
      <c r="D56" s="84">
        <v>1.7000000000000001E-2</v>
      </c>
      <c r="E56" s="85" t="e">
        <f t="shared" ca="1" si="1"/>
        <v>#VALUE!</v>
      </c>
    </row>
    <row r="57" spans="2:5" ht="11.25" hidden="1" customHeight="1">
      <c r="B57" s="82">
        <v>22</v>
      </c>
      <c r="C57" s="82" t="s">
        <v>136</v>
      </c>
      <c r="D57" s="84">
        <v>0.01</v>
      </c>
      <c r="E57" s="85" t="e">
        <f t="shared" ca="1" si="1"/>
        <v>#VALUE!</v>
      </c>
    </row>
    <row r="58" spans="2:5" ht="11.25" hidden="1" customHeight="1">
      <c r="B58" s="82">
        <v>23</v>
      </c>
      <c r="C58" s="82" t="s">
        <v>137</v>
      </c>
      <c r="D58" s="84">
        <v>0.02</v>
      </c>
      <c r="E58" s="85" t="e">
        <f t="shared" ca="1" si="1"/>
        <v>#VALUE!</v>
      </c>
    </row>
    <row r="59" spans="2:5" ht="11.25" hidden="1" customHeight="1">
      <c r="B59" s="82">
        <v>24</v>
      </c>
      <c r="C59" s="82" t="s">
        <v>138</v>
      </c>
      <c r="D59" s="84">
        <v>0</v>
      </c>
      <c r="E59" s="85" t="e">
        <f t="shared" ca="1" si="1"/>
        <v>#VALUE!</v>
      </c>
    </row>
  </sheetData>
  <sheetProtection algorithmName="SHA-512" hashValue="e513Z6tqdwYbC63bjbMBg3F4cwg+0WmhV0RRJYlnIDw0+SEBUvqWjqyyzfnfLQi1vxEvzvD+AKnICmqTsHDOhA==" saltValue="/t8QSoKi123DrzIZBR28jA==" spinCount="100000" sheet="1" objects="1" scenarios="1"/>
  <mergeCells count="6">
    <mergeCell ref="B2:G2"/>
    <mergeCell ref="J22:N22"/>
    <mergeCell ref="J23:N23"/>
    <mergeCell ref="J24:N24"/>
    <mergeCell ref="J21:N21"/>
    <mergeCell ref="J10:K10"/>
  </mergeCells>
  <phoneticPr fontId="0" type="noConversion"/>
  <pageMargins left="0.78740157480314965" right="0.78740157480314965" top="0.98425196850393704" bottom="0.98425196850393704" header="0" footer="0"/>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N121"/>
  <sheetViews>
    <sheetView topLeftCell="C1048576" zoomScaleNormal="100" workbookViewId="0">
      <selection activeCell="G1048576" sqref="G1048576"/>
    </sheetView>
  </sheetViews>
  <sheetFormatPr defaultColWidth="0" defaultRowHeight="11.25" zeroHeight="1"/>
  <cols>
    <col min="1" max="1" width="1.7109375" style="101" customWidth="1"/>
    <col min="2" max="4" width="11.42578125" style="101" customWidth="1"/>
    <col min="5" max="5" width="11.5703125" style="101" bestFit="1" customWidth="1"/>
    <col min="6" max="6" width="12.7109375" style="101" bestFit="1" customWidth="1"/>
    <col min="7" max="7" width="11.42578125" style="101" customWidth="1"/>
    <col min="8" max="8" width="12.7109375" style="101" bestFit="1" customWidth="1"/>
    <col min="9" max="11" width="11.42578125" style="101" customWidth="1"/>
    <col min="12" max="12" width="1.7109375" style="101" customWidth="1"/>
    <col min="13" max="16384" width="0" style="102" hidden="1"/>
  </cols>
  <sheetData>
    <row r="1" spans="2:14"/>
    <row r="2" spans="2:14"/>
    <row r="3" spans="2:14"/>
    <row r="4" spans="2:14"/>
    <row r="5" spans="2:14"/>
    <row r="6" spans="2:14"/>
    <row r="7" spans="2:14"/>
    <row r="8" spans="2:14"/>
    <row r="9" spans="2:14"/>
    <row r="10" spans="2:14" ht="12">
      <c r="B10" s="103"/>
      <c r="C10" s="103"/>
      <c r="D10" s="103"/>
      <c r="E10" s="275" t="s">
        <v>191</v>
      </c>
      <c r="F10" s="275"/>
      <c r="G10" s="275"/>
      <c r="H10" s="275"/>
      <c r="I10" s="103"/>
      <c r="J10" s="103"/>
      <c r="K10" s="103"/>
    </row>
    <row r="11" spans="2:14">
      <c r="B11" s="104"/>
      <c r="C11" s="105"/>
      <c r="D11" s="106"/>
      <c r="E11" s="102"/>
      <c r="F11" s="106"/>
      <c r="G11" s="106"/>
      <c r="H11" s="106"/>
      <c r="I11" s="106"/>
      <c r="J11" s="106"/>
      <c r="K11" s="106"/>
    </row>
    <row r="12" spans="2:14" ht="12">
      <c r="B12" s="276" t="s">
        <v>192</v>
      </c>
      <c r="C12" s="276"/>
      <c r="D12" s="296">
        <f ca="1">TODAY()</f>
        <v>44991</v>
      </c>
      <c r="E12" s="296"/>
      <c r="F12" s="296"/>
      <c r="G12" s="106"/>
      <c r="H12" s="106"/>
      <c r="I12" s="106"/>
      <c r="J12" s="106"/>
      <c r="K12" s="106"/>
    </row>
    <row r="13" spans="2:14">
      <c r="B13" s="293"/>
      <c r="C13" s="293"/>
      <c r="D13" s="294"/>
      <c r="E13" s="294"/>
      <c r="F13" s="294"/>
      <c r="G13" s="293"/>
      <c r="H13" s="293"/>
      <c r="I13" s="294"/>
      <c r="J13" s="294"/>
      <c r="K13" s="294"/>
    </row>
    <row r="14" spans="2:14" ht="12">
      <c r="B14" s="99"/>
      <c r="C14" s="99"/>
      <c r="D14" s="97"/>
      <c r="E14" s="97"/>
      <c r="F14" s="97"/>
      <c r="G14" s="99"/>
      <c r="H14" s="99"/>
      <c r="I14" s="98"/>
      <c r="J14" s="98"/>
      <c r="K14" s="98"/>
    </row>
    <row r="15" spans="2:14" ht="12">
      <c r="B15" s="137" t="s">
        <v>193</v>
      </c>
      <c r="C15" s="137"/>
      <c r="D15" s="284" t="s">
        <v>194</v>
      </c>
      <c r="E15" s="284"/>
      <c r="F15" s="284"/>
      <c r="G15" s="279" t="s">
        <v>195</v>
      </c>
      <c r="H15" s="279"/>
      <c r="I15" s="284" t="s">
        <v>196</v>
      </c>
      <c r="J15" s="284"/>
      <c r="K15" s="284"/>
      <c r="N15" s="102" t="s">
        <v>197</v>
      </c>
    </row>
    <row r="16" spans="2:14" ht="12">
      <c r="B16" s="137" t="s">
        <v>198</v>
      </c>
      <c r="C16" s="137"/>
      <c r="D16" s="278" t="str">
        <f>CONCATENATE(Cotización!I14," ",Cotización!D14)</f>
        <v xml:space="preserve"> </v>
      </c>
      <c r="E16" s="278"/>
      <c r="F16" s="278"/>
      <c r="G16" s="138" t="s">
        <v>199</v>
      </c>
      <c r="H16" s="138"/>
      <c r="I16" s="97" t="str">
        <f>Cotización!I20</f>
        <v>(Seleccionar Condición IVA)</v>
      </c>
      <c r="J16" s="97"/>
      <c r="K16" s="97"/>
      <c r="N16" s="102" t="s">
        <v>200</v>
      </c>
    </row>
    <row r="17" spans="2:14" ht="12">
      <c r="B17" s="137" t="s">
        <v>201</v>
      </c>
      <c r="C17" s="137"/>
      <c r="D17" s="278">
        <f>Cotización!D16</f>
        <v>0</v>
      </c>
      <c r="E17" s="278"/>
      <c r="F17" s="278"/>
      <c r="G17" s="279" t="s">
        <v>202</v>
      </c>
      <c r="H17" s="279"/>
      <c r="I17" s="278">
        <f>Cotización!D20</f>
        <v>0</v>
      </c>
      <c r="J17" s="278"/>
      <c r="K17" s="278"/>
    </row>
    <row r="18" spans="2:14" ht="12">
      <c r="B18" s="137" t="s">
        <v>203</v>
      </c>
      <c r="C18" s="137"/>
      <c r="D18" s="278">
        <f>Cotización!I16</f>
        <v>0</v>
      </c>
      <c r="E18" s="278"/>
      <c r="F18" s="278"/>
      <c r="G18" s="138" t="s">
        <v>204</v>
      </c>
      <c r="H18" s="138"/>
      <c r="I18" s="97"/>
      <c r="J18" s="97"/>
      <c r="K18" s="97"/>
      <c r="N18" s="102" t="s">
        <v>205</v>
      </c>
    </row>
    <row r="19" spans="2:14" ht="12">
      <c r="B19" s="279" t="s">
        <v>206</v>
      </c>
      <c r="C19" s="279"/>
      <c r="D19" s="138">
        <f>Cotización!D18</f>
        <v>0</v>
      </c>
      <c r="E19" s="138"/>
      <c r="F19" s="138"/>
      <c r="G19" s="138" t="s">
        <v>207</v>
      </c>
      <c r="H19" s="99"/>
      <c r="I19" s="170" t="str">
        <f>Cotización!F52</f>
        <v>U$S</v>
      </c>
      <c r="J19" s="170"/>
      <c r="K19" s="170"/>
      <c r="N19" s="102" t="s">
        <v>36</v>
      </c>
    </row>
    <row r="20" spans="2:14" ht="12">
      <c r="B20" s="282"/>
      <c r="C20" s="282"/>
      <c r="D20" s="99"/>
      <c r="E20" s="99"/>
      <c r="F20" s="99"/>
      <c r="G20" s="99"/>
      <c r="H20" s="99"/>
      <c r="I20" s="100"/>
      <c r="J20" s="100"/>
      <c r="K20" s="100"/>
    </row>
    <row r="21" spans="2:14" ht="12">
      <c r="B21" s="139" t="s">
        <v>208</v>
      </c>
      <c r="C21" s="135"/>
      <c r="D21" s="284" t="s">
        <v>209</v>
      </c>
      <c r="E21" s="284"/>
      <c r="F21" s="284"/>
      <c r="G21" s="136"/>
      <c r="H21" s="136"/>
      <c r="I21" s="136"/>
      <c r="J21" s="136"/>
      <c r="K21" s="136"/>
      <c r="N21" s="102" t="s">
        <v>107</v>
      </c>
    </row>
    <row r="22" spans="2:14" ht="12">
      <c r="B22" s="138"/>
      <c r="C22" s="135"/>
      <c r="D22" s="278">
        <f>Cotización!I99</f>
        <v>0</v>
      </c>
      <c r="E22" s="278"/>
      <c r="F22" s="278"/>
      <c r="G22" s="136"/>
      <c r="H22" s="136"/>
      <c r="I22" s="136"/>
      <c r="J22" s="136"/>
      <c r="K22" s="136"/>
      <c r="N22" s="102" t="s">
        <v>210</v>
      </c>
    </row>
    <row r="23" spans="2:14" ht="12">
      <c r="B23" s="280"/>
      <c r="C23" s="280"/>
      <c r="D23" s="283"/>
      <c r="E23" s="283"/>
      <c r="F23" s="283"/>
      <c r="G23" s="280"/>
      <c r="H23" s="280"/>
      <c r="I23" s="295"/>
      <c r="J23" s="295"/>
      <c r="K23" s="295"/>
    </row>
    <row r="24" spans="2:14" ht="12">
      <c r="B24" s="276" t="s">
        <v>211</v>
      </c>
      <c r="C24" s="276"/>
      <c r="D24" s="276"/>
      <c r="E24" s="276"/>
      <c r="F24" s="276"/>
      <c r="G24" s="134"/>
      <c r="H24" s="99"/>
      <c r="I24" s="98"/>
      <c r="J24" s="98"/>
      <c r="K24" s="98"/>
      <c r="N24" s="102" t="s">
        <v>212</v>
      </c>
    </row>
    <row r="25" spans="2:14">
      <c r="B25" s="293"/>
      <c r="C25" s="293"/>
      <c r="D25" s="294"/>
      <c r="E25" s="294"/>
      <c r="F25" s="294"/>
      <c r="G25" s="293"/>
      <c r="H25" s="293"/>
      <c r="I25" s="294"/>
      <c r="J25" s="294"/>
      <c r="K25" s="294"/>
      <c r="N25" s="102" t="s">
        <v>213</v>
      </c>
    </row>
    <row r="26" spans="2:14" ht="12">
      <c r="B26" s="99"/>
      <c r="C26" s="99"/>
      <c r="D26" s="97"/>
      <c r="E26" s="97"/>
      <c r="F26" s="97"/>
      <c r="G26" s="99"/>
      <c r="H26" s="99"/>
      <c r="I26" s="98"/>
      <c r="J26" s="98"/>
      <c r="K26" s="98"/>
      <c r="N26" s="102" t="s">
        <v>214</v>
      </c>
    </row>
    <row r="27" spans="2:14" ht="12">
      <c r="B27" s="280" t="s">
        <v>50</v>
      </c>
      <c r="C27" s="280"/>
      <c r="D27" s="281"/>
      <c r="E27" s="281"/>
      <c r="F27" s="281"/>
      <c r="G27" s="280"/>
      <c r="H27" s="280"/>
      <c r="I27" s="283"/>
      <c r="J27" s="283"/>
      <c r="K27" s="283"/>
      <c r="N27" s="102" t="s">
        <v>106</v>
      </c>
    </row>
    <row r="28" spans="2:14" ht="12">
      <c r="B28" s="99"/>
      <c r="C28" s="99"/>
      <c r="D28" s="97"/>
      <c r="E28" s="97"/>
      <c r="F28" s="97"/>
      <c r="G28" s="99"/>
      <c r="H28" s="99"/>
      <c r="I28" s="98"/>
      <c r="J28" s="98"/>
      <c r="K28" s="98"/>
      <c r="N28" s="102" t="s">
        <v>215</v>
      </c>
    </row>
    <row r="29" spans="2:14" ht="12">
      <c r="B29" s="99" t="s">
        <v>216</v>
      </c>
      <c r="C29" s="99"/>
      <c r="D29" s="99"/>
      <c r="E29" s="99"/>
      <c r="F29" s="99"/>
      <c r="G29" s="280"/>
      <c r="H29" s="280"/>
      <c r="I29" s="283"/>
      <c r="J29" s="283"/>
      <c r="K29" s="283"/>
    </row>
    <row r="30" spans="2:14" ht="12">
      <c r="B30" s="99"/>
      <c r="C30" s="99"/>
      <c r="D30" s="97"/>
      <c r="E30" s="98"/>
      <c r="F30" s="98"/>
      <c r="G30" s="99"/>
      <c r="H30" s="99"/>
      <c r="I30" s="98"/>
      <c r="J30" s="98"/>
      <c r="K30" s="98"/>
      <c r="N30" s="102">
        <v>2012</v>
      </c>
    </row>
    <row r="31" spans="2:14" ht="12">
      <c r="B31" s="279" t="s">
        <v>217</v>
      </c>
      <c r="C31" s="279"/>
      <c r="D31" s="140" t="str">
        <f>I19</f>
        <v>U$S</v>
      </c>
      <c r="E31" s="141">
        <f>Cotización!G52</f>
        <v>0</v>
      </c>
      <c r="F31" s="142"/>
      <c r="G31" s="280"/>
      <c r="H31" s="280"/>
      <c r="I31" s="283"/>
      <c r="J31" s="283"/>
      <c r="K31" s="283"/>
      <c r="N31" s="102">
        <v>2011</v>
      </c>
    </row>
    <row r="32" spans="2:14" ht="12">
      <c r="B32" s="133" t="s">
        <v>218</v>
      </c>
      <c r="C32" s="133"/>
      <c r="D32" s="143" t="str">
        <f>D31</f>
        <v>U$S</v>
      </c>
      <c r="E32" s="141">
        <f>Cotización!G60</f>
        <v>0</v>
      </c>
      <c r="F32" s="133" t="s">
        <v>219</v>
      </c>
      <c r="G32" s="133"/>
      <c r="H32" s="133"/>
      <c r="I32" s="133"/>
      <c r="J32" s="133"/>
      <c r="K32" s="133"/>
      <c r="N32" s="102">
        <v>2010</v>
      </c>
    </row>
    <row r="33" spans="2:14" ht="12">
      <c r="B33" s="133" t="s">
        <v>220</v>
      </c>
      <c r="C33" s="133"/>
      <c r="D33" s="133"/>
      <c r="E33" s="133"/>
      <c r="F33" s="133"/>
      <c r="G33" s="133"/>
      <c r="H33" s="133"/>
      <c r="I33" s="133"/>
      <c r="J33" s="133"/>
      <c r="K33" s="133"/>
      <c r="N33" s="102">
        <v>2009</v>
      </c>
    </row>
    <row r="34" spans="2:14" ht="12">
      <c r="B34" s="144"/>
      <c r="C34" s="145"/>
      <c r="D34" s="146"/>
      <c r="E34" s="146"/>
      <c r="F34" s="146"/>
      <c r="G34" s="146"/>
      <c r="H34" s="146"/>
      <c r="I34" s="146"/>
      <c r="J34" s="146"/>
      <c r="K34" s="146"/>
      <c r="N34" s="102">
        <v>2008</v>
      </c>
    </row>
    <row r="35" spans="2:14" ht="12.75" customHeight="1">
      <c r="B35" s="147" t="s">
        <v>221</v>
      </c>
      <c r="C35" s="147"/>
      <c r="D35" s="277">
        <f>Cotización!D24</f>
        <v>0</v>
      </c>
      <c r="E35" s="277"/>
      <c r="F35" s="148"/>
      <c r="G35" s="149" t="s">
        <v>222</v>
      </c>
      <c r="H35" s="150"/>
      <c r="I35" s="147" t="str">
        <f>Cotización!I24</f>
        <v>(Seleccionar Tipo de Embarcacion)</v>
      </c>
      <c r="J35" s="147"/>
      <c r="K35" s="148"/>
      <c r="N35" s="102">
        <v>2007</v>
      </c>
    </row>
    <row r="36" spans="2:14" ht="12">
      <c r="B36" s="133" t="s">
        <v>223</v>
      </c>
      <c r="C36" s="145"/>
      <c r="D36" s="268">
        <f>Cotización!D26</f>
        <v>0</v>
      </c>
      <c r="E36" s="268"/>
      <c r="F36" s="146"/>
      <c r="G36" s="143" t="s">
        <v>224</v>
      </c>
      <c r="H36" s="133"/>
      <c r="I36" s="146">
        <f>Cotización!I26</f>
        <v>0</v>
      </c>
      <c r="J36" s="133"/>
      <c r="K36" s="146"/>
      <c r="N36" s="102">
        <v>2006</v>
      </c>
    </row>
    <row r="37" spans="2:14" ht="12">
      <c r="B37" s="133" t="s">
        <v>225</v>
      </c>
      <c r="C37" s="133"/>
      <c r="D37" s="291" t="str">
        <f>Cotización!D28</f>
        <v>(Seleccionar Año de Construcción)</v>
      </c>
      <c r="E37" s="268"/>
      <c r="F37" s="133"/>
      <c r="G37" s="143" t="s">
        <v>226</v>
      </c>
      <c r="H37" s="133"/>
      <c r="I37" s="146">
        <f>Cotización!I28</f>
        <v>0</v>
      </c>
      <c r="J37" s="133"/>
      <c r="K37" s="133"/>
      <c r="N37" s="102">
        <v>2005</v>
      </c>
    </row>
    <row r="38" spans="2:14" ht="12">
      <c r="B38" s="133" t="s">
        <v>227</v>
      </c>
      <c r="C38" s="145"/>
      <c r="D38" s="268">
        <f>Cotización!D30</f>
        <v>0</v>
      </c>
      <c r="E38" s="268"/>
      <c r="F38" s="133"/>
      <c r="G38" s="143" t="s">
        <v>228</v>
      </c>
      <c r="H38" s="133"/>
      <c r="I38" s="146">
        <f>Cotización!I30</f>
        <v>0</v>
      </c>
      <c r="J38" s="133"/>
      <c r="K38" s="133"/>
      <c r="N38" s="102">
        <v>2004</v>
      </c>
    </row>
    <row r="39" spans="2:14" ht="12">
      <c r="B39" s="152" t="s">
        <v>229</v>
      </c>
      <c r="C39" s="152"/>
      <c r="D39" s="290" t="str">
        <f>Cotización!D32</f>
        <v>(Seleccionar Tipo de Material)</v>
      </c>
      <c r="E39" s="290"/>
      <c r="F39" s="152"/>
      <c r="G39" s="153" t="s">
        <v>230</v>
      </c>
      <c r="H39" s="152"/>
      <c r="I39" s="169">
        <f>Cotización!I32</f>
        <v>0</v>
      </c>
      <c r="J39" s="152"/>
      <c r="K39" s="152"/>
      <c r="N39" s="102">
        <v>2003</v>
      </c>
    </row>
    <row r="40" spans="2:14" ht="12">
      <c r="B40" s="144"/>
      <c r="C40" s="145"/>
      <c r="D40" s="133"/>
      <c r="E40" s="133"/>
      <c r="F40" s="133"/>
      <c r="G40" s="133"/>
      <c r="H40" s="133"/>
      <c r="I40" s="133"/>
      <c r="J40" s="133"/>
      <c r="K40" s="133"/>
      <c r="N40" s="102">
        <v>2002</v>
      </c>
    </row>
    <row r="41" spans="2:14" ht="12">
      <c r="B41" s="144" t="s">
        <v>231</v>
      </c>
      <c r="C41" s="145"/>
      <c r="D41" s="133"/>
      <c r="E41" s="133"/>
      <c r="F41" s="133"/>
      <c r="G41" s="133"/>
      <c r="H41" s="133"/>
      <c r="I41" s="133"/>
      <c r="J41" s="133"/>
      <c r="K41" s="133"/>
      <c r="N41" s="102">
        <v>2001</v>
      </c>
    </row>
    <row r="42" spans="2:14" ht="12">
      <c r="B42" s="154"/>
      <c r="C42" s="155"/>
      <c r="D42" s="154"/>
      <c r="E42" s="154"/>
      <c r="F42" s="156"/>
      <c r="G42" s="157"/>
      <c r="H42" s="146"/>
      <c r="I42" s="154"/>
      <c r="J42" s="154"/>
      <c r="K42" s="154"/>
      <c r="N42" s="102">
        <v>2000</v>
      </c>
    </row>
    <row r="43" spans="2:14">
      <c r="B43" s="292" t="s">
        <v>232</v>
      </c>
      <c r="C43" s="292"/>
      <c r="D43" s="292"/>
      <c r="E43" s="292"/>
      <c r="F43" s="292"/>
      <c r="G43" s="292"/>
      <c r="H43" s="292"/>
      <c r="I43" s="292"/>
      <c r="J43" s="292"/>
      <c r="K43" s="292"/>
      <c r="N43" s="102">
        <v>1999</v>
      </c>
    </row>
    <row r="44" spans="2:14">
      <c r="B44" s="292"/>
      <c r="C44" s="292"/>
      <c r="D44" s="292"/>
      <c r="E44" s="292"/>
      <c r="F44" s="292"/>
      <c r="G44" s="292"/>
      <c r="H44" s="292"/>
      <c r="I44" s="292"/>
      <c r="J44" s="292"/>
      <c r="K44" s="292"/>
      <c r="N44" s="102">
        <v>1998</v>
      </c>
    </row>
    <row r="45" spans="2:14">
      <c r="B45" s="292"/>
      <c r="C45" s="292"/>
      <c r="D45" s="292"/>
      <c r="E45" s="292"/>
      <c r="F45" s="292"/>
      <c r="G45" s="292"/>
      <c r="H45" s="292"/>
      <c r="I45" s="292"/>
      <c r="J45" s="292"/>
      <c r="K45" s="292"/>
      <c r="N45" s="102">
        <v>1997</v>
      </c>
    </row>
    <row r="46" spans="2:14" ht="12">
      <c r="B46" s="154"/>
      <c r="C46" s="155"/>
      <c r="D46" s="154"/>
      <c r="E46" s="154"/>
      <c r="F46" s="154"/>
      <c r="G46" s="158"/>
      <c r="H46" s="154"/>
      <c r="I46" s="154"/>
      <c r="J46" s="154"/>
      <c r="K46" s="154"/>
      <c r="N46" s="102">
        <v>1996</v>
      </c>
    </row>
    <row r="47" spans="2:14" ht="12">
      <c r="B47" s="144" t="s">
        <v>233</v>
      </c>
      <c r="C47" s="133"/>
      <c r="D47" s="133"/>
      <c r="E47" s="133"/>
      <c r="F47" s="133"/>
      <c r="G47" s="133"/>
      <c r="H47" s="133"/>
      <c r="I47" s="133"/>
      <c r="J47" s="133"/>
      <c r="K47" s="133"/>
      <c r="N47" s="102">
        <v>1995</v>
      </c>
    </row>
    <row r="48" spans="2:14" ht="12">
      <c r="B48" s="133"/>
      <c r="C48" s="133"/>
      <c r="D48" s="133"/>
      <c r="E48" s="133"/>
      <c r="F48" s="133"/>
      <c r="G48" s="133"/>
      <c r="H48" s="133"/>
      <c r="I48" s="133"/>
      <c r="J48" s="133"/>
      <c r="K48" s="133"/>
      <c r="N48" s="102">
        <v>1994</v>
      </c>
    </row>
    <row r="49" spans="1:14" ht="12">
      <c r="B49" s="144" t="s">
        <v>234</v>
      </c>
      <c r="C49" s="133"/>
      <c r="D49" s="133"/>
      <c r="E49" s="133"/>
      <c r="F49" s="133"/>
      <c r="G49" s="133"/>
      <c r="H49" s="133"/>
      <c r="I49" s="133"/>
      <c r="J49" s="133"/>
      <c r="K49" s="133"/>
      <c r="N49" s="102">
        <v>1993</v>
      </c>
    </row>
    <row r="50" spans="1:14" ht="12">
      <c r="B50" s="99" t="s">
        <v>235</v>
      </c>
      <c r="C50" s="159"/>
      <c r="D50" s="160" t="str">
        <f>D32</f>
        <v>U$S</v>
      </c>
      <c r="E50" s="141">
        <f>Cotización!G53</f>
        <v>0</v>
      </c>
      <c r="F50" s="161"/>
      <c r="G50" s="155"/>
      <c r="H50" s="138"/>
      <c r="I50" s="138"/>
      <c r="J50" s="138"/>
      <c r="K50" s="138"/>
      <c r="N50" s="102">
        <v>1992</v>
      </c>
    </row>
    <row r="51" spans="1:14" ht="12">
      <c r="B51" s="99" t="s">
        <v>218</v>
      </c>
      <c r="C51" s="159"/>
      <c r="D51" s="160" t="str">
        <f>D50</f>
        <v>U$S</v>
      </c>
      <c r="E51" s="141">
        <f>Cotización!G61</f>
        <v>0</v>
      </c>
      <c r="F51" s="161"/>
      <c r="G51" s="162"/>
      <c r="H51" s="138"/>
      <c r="I51" s="138"/>
      <c r="J51" s="138"/>
      <c r="K51" s="138"/>
      <c r="N51" s="102">
        <v>1991</v>
      </c>
    </row>
    <row r="52" spans="1:14" ht="12">
      <c r="B52" s="138"/>
      <c r="C52" s="163"/>
      <c r="D52" s="138"/>
      <c r="E52" s="138"/>
      <c r="F52" s="138"/>
      <c r="G52" s="138"/>
      <c r="H52" s="138"/>
      <c r="I52" s="138"/>
      <c r="J52" s="138"/>
      <c r="K52" s="138"/>
      <c r="N52" s="102">
        <v>1990</v>
      </c>
    </row>
    <row r="53" spans="1:14" ht="12">
      <c r="B53" s="99" t="s">
        <v>236</v>
      </c>
      <c r="C53" s="164"/>
      <c r="D53" s="99"/>
      <c r="E53" s="99"/>
      <c r="F53" s="99"/>
      <c r="G53" s="99"/>
      <c r="H53" s="99"/>
      <c r="I53" s="99"/>
      <c r="J53" s="99"/>
      <c r="K53" s="99"/>
      <c r="N53" s="102">
        <v>1989</v>
      </c>
    </row>
    <row r="54" spans="1:14" ht="12">
      <c r="B54" s="165"/>
      <c r="C54" s="165"/>
      <c r="D54" s="165"/>
      <c r="E54" s="165"/>
      <c r="F54" s="165"/>
      <c r="G54" s="165"/>
      <c r="H54" s="165"/>
      <c r="I54" s="165"/>
      <c r="J54" s="165"/>
      <c r="K54" s="165"/>
      <c r="N54" s="102">
        <v>1988</v>
      </c>
    </row>
    <row r="55" spans="1:14" ht="12">
      <c r="B55" s="144" t="s">
        <v>217</v>
      </c>
      <c r="C55" s="144"/>
      <c r="D55" s="143" t="str">
        <f>D51</f>
        <v>U$S</v>
      </c>
      <c r="E55" s="141">
        <f>Cotización!G54</f>
        <v>0</v>
      </c>
      <c r="F55" s="144"/>
      <c r="G55" s="144"/>
      <c r="H55" s="144"/>
      <c r="I55" s="144"/>
      <c r="J55" s="144"/>
      <c r="K55" s="144"/>
      <c r="N55" s="102">
        <v>1987</v>
      </c>
    </row>
    <row r="56" spans="1:14" ht="12">
      <c r="B56" s="144" t="s">
        <v>237</v>
      </c>
      <c r="C56" s="144"/>
      <c r="D56" s="143" t="str">
        <f>D51</f>
        <v>U$S</v>
      </c>
      <c r="E56" s="141">
        <f>Cotización!G55</f>
        <v>0</v>
      </c>
      <c r="F56" s="144"/>
      <c r="G56" s="144"/>
      <c r="H56" s="144"/>
      <c r="I56" s="144"/>
      <c r="J56" s="144"/>
      <c r="K56" s="144"/>
      <c r="N56" s="102">
        <v>1986</v>
      </c>
    </row>
    <row r="57" spans="1:14" ht="12">
      <c r="B57" s="144" t="s">
        <v>218</v>
      </c>
      <c r="C57" s="144"/>
      <c r="D57" s="269" t="s">
        <v>238</v>
      </c>
      <c r="E57" s="269"/>
      <c r="F57" s="144"/>
      <c r="G57" s="144"/>
      <c r="H57" s="144"/>
      <c r="I57" s="144"/>
      <c r="J57" s="144"/>
      <c r="K57" s="144"/>
      <c r="N57" s="102">
        <v>1985</v>
      </c>
    </row>
    <row r="58" spans="1:14" ht="12">
      <c r="A58" s="109"/>
      <c r="B58" s="273"/>
      <c r="C58" s="274"/>
      <c r="D58" s="274"/>
      <c r="E58" s="274"/>
      <c r="F58" s="274"/>
      <c r="G58" s="274"/>
      <c r="H58" s="274"/>
      <c r="I58" s="274"/>
      <c r="J58" s="274"/>
      <c r="K58" s="274"/>
      <c r="N58" s="102">
        <v>1984</v>
      </c>
    </row>
    <row r="59" spans="1:14" ht="12">
      <c r="A59" s="109"/>
      <c r="B59" s="287" t="s">
        <v>239</v>
      </c>
      <c r="C59" s="287"/>
      <c r="D59" s="287"/>
      <c r="E59" s="287"/>
      <c r="F59" s="287"/>
      <c r="G59" s="287"/>
      <c r="H59" s="287"/>
      <c r="I59" s="287"/>
      <c r="J59" s="287"/>
      <c r="K59" s="287"/>
      <c r="N59" s="102">
        <v>1983</v>
      </c>
    </row>
    <row r="60" spans="1:14" ht="12">
      <c r="A60" s="109"/>
      <c r="B60" s="288"/>
      <c r="C60" s="287"/>
      <c r="D60" s="287"/>
      <c r="E60" s="287"/>
      <c r="F60" s="287"/>
      <c r="G60" s="287"/>
      <c r="H60" s="287"/>
      <c r="I60" s="287"/>
      <c r="J60" s="287"/>
      <c r="K60" s="287"/>
      <c r="N60" s="102">
        <v>1982</v>
      </c>
    </row>
    <row r="61" spans="1:14" ht="11.25" customHeight="1">
      <c r="A61" s="109"/>
      <c r="B61" s="289" t="s">
        <v>235</v>
      </c>
      <c r="C61" s="289"/>
      <c r="D61" s="167" t="str">
        <f>D56</f>
        <v>U$S</v>
      </c>
      <c r="E61" s="141">
        <f>Cotización!G56</f>
        <v>0</v>
      </c>
      <c r="F61" s="166"/>
      <c r="G61" s="166"/>
      <c r="H61" s="166"/>
      <c r="I61" s="166"/>
      <c r="J61" s="166"/>
      <c r="K61" s="166"/>
      <c r="N61" s="102">
        <v>1981</v>
      </c>
    </row>
    <row r="62" spans="1:14" ht="12">
      <c r="A62" s="109"/>
      <c r="B62" s="166" t="s">
        <v>218</v>
      </c>
      <c r="C62" s="166"/>
      <c r="D62" s="269" t="s">
        <v>238</v>
      </c>
      <c r="E62" s="269"/>
      <c r="F62" s="151"/>
      <c r="G62" s="166"/>
      <c r="H62" s="166"/>
      <c r="I62" s="166"/>
      <c r="J62" s="166"/>
      <c r="K62" s="166"/>
      <c r="N62" s="102">
        <v>1980</v>
      </c>
    </row>
    <row r="63" spans="1:14" ht="12">
      <c r="A63" s="109"/>
      <c r="B63" s="285"/>
      <c r="C63" s="286"/>
      <c r="D63" s="286"/>
      <c r="E63" s="286"/>
      <c r="F63" s="286"/>
      <c r="G63" s="286"/>
      <c r="H63" s="286"/>
      <c r="I63" s="286"/>
      <c r="J63" s="286"/>
      <c r="K63" s="286"/>
      <c r="N63" s="102">
        <v>1979</v>
      </c>
    </row>
    <row r="64" spans="1:14" ht="11.25" customHeight="1">
      <c r="A64" s="109"/>
      <c r="B64" s="267" t="s">
        <v>240</v>
      </c>
      <c r="C64" s="268"/>
      <c r="D64" s="268"/>
      <c r="E64" s="268"/>
      <c r="F64" s="268"/>
      <c r="G64" s="268"/>
      <c r="H64" s="268"/>
      <c r="I64" s="268"/>
      <c r="J64" s="268"/>
      <c r="K64" s="268"/>
      <c r="N64" s="102">
        <v>1978</v>
      </c>
    </row>
    <row r="65" spans="1:14">
      <c r="A65" s="110"/>
      <c r="B65" s="268"/>
      <c r="C65" s="268"/>
      <c r="D65" s="268"/>
      <c r="E65" s="268"/>
      <c r="F65" s="268"/>
      <c r="G65" s="268"/>
      <c r="H65" s="268"/>
      <c r="I65" s="268"/>
      <c r="J65" s="268"/>
      <c r="K65" s="268"/>
      <c r="N65" s="102">
        <v>1977</v>
      </c>
    </row>
    <row r="66" spans="1:14" ht="12.75" customHeight="1">
      <c r="A66" s="111"/>
      <c r="B66" s="268"/>
      <c r="C66" s="268"/>
      <c r="D66" s="268"/>
      <c r="E66" s="268"/>
      <c r="F66" s="268"/>
      <c r="G66" s="268"/>
      <c r="H66" s="268"/>
      <c r="I66" s="268"/>
      <c r="J66" s="268"/>
      <c r="K66" s="268"/>
    </row>
    <row r="67" spans="1:14" ht="12">
      <c r="A67" s="109"/>
      <c r="B67" s="273" t="s">
        <v>241</v>
      </c>
      <c r="C67" s="274"/>
      <c r="D67" s="274"/>
      <c r="E67" s="274"/>
      <c r="F67" s="274"/>
      <c r="G67" s="274"/>
      <c r="H67" s="274"/>
      <c r="I67" s="274"/>
      <c r="J67" s="274"/>
      <c r="K67" s="274"/>
    </row>
    <row r="68" spans="1:14" ht="12">
      <c r="B68" s="133"/>
      <c r="C68" s="133"/>
      <c r="D68" s="133"/>
      <c r="E68" s="133"/>
      <c r="F68" s="133"/>
      <c r="G68" s="133"/>
      <c r="H68" s="133"/>
      <c r="I68" s="133"/>
      <c r="J68" s="133"/>
      <c r="K68" s="133"/>
    </row>
    <row r="69" spans="1:14">
      <c r="A69" s="110"/>
      <c r="B69" s="268" t="s">
        <v>242</v>
      </c>
      <c r="C69" s="268"/>
      <c r="D69" s="268"/>
      <c r="E69" s="268"/>
      <c r="F69" s="268"/>
      <c r="G69" s="268"/>
      <c r="H69" s="268"/>
      <c r="I69" s="268"/>
      <c r="J69" s="268"/>
      <c r="K69" s="268"/>
    </row>
    <row r="70" spans="1:14">
      <c r="A70" s="110"/>
      <c r="B70" s="268"/>
      <c r="C70" s="268"/>
      <c r="D70" s="268"/>
      <c r="E70" s="268"/>
      <c r="F70" s="268"/>
      <c r="G70" s="268"/>
      <c r="H70" s="268"/>
      <c r="I70" s="268"/>
      <c r="J70" s="268"/>
      <c r="K70" s="268"/>
    </row>
    <row r="71" spans="1:14" ht="12">
      <c r="A71" s="111"/>
      <c r="B71" s="274"/>
      <c r="C71" s="274"/>
      <c r="D71" s="274"/>
      <c r="E71" s="274"/>
      <c r="F71" s="274"/>
      <c r="G71" s="274"/>
      <c r="H71" s="274"/>
      <c r="I71" s="274"/>
      <c r="J71" s="274"/>
      <c r="K71" s="274"/>
    </row>
    <row r="72" spans="1:14" ht="11.25" customHeight="1">
      <c r="A72" s="111"/>
      <c r="B72" s="267" t="s">
        <v>243</v>
      </c>
      <c r="C72" s="267"/>
      <c r="D72" s="267"/>
      <c r="E72" s="267"/>
      <c r="F72" s="267"/>
      <c r="G72" s="267"/>
      <c r="H72" s="267"/>
      <c r="I72" s="267"/>
      <c r="J72" s="267"/>
      <c r="K72" s="267"/>
    </row>
    <row r="73" spans="1:14">
      <c r="A73" s="111"/>
      <c r="B73" s="267"/>
      <c r="C73" s="267"/>
      <c r="D73" s="267"/>
      <c r="E73" s="267"/>
      <c r="F73" s="267"/>
      <c r="G73" s="267"/>
      <c r="H73" s="267"/>
      <c r="I73" s="267"/>
      <c r="J73" s="267"/>
      <c r="K73" s="267"/>
    </row>
    <row r="74" spans="1:14">
      <c r="A74" s="111"/>
      <c r="B74" s="267"/>
      <c r="C74" s="267"/>
      <c r="D74" s="267"/>
      <c r="E74" s="267"/>
      <c r="F74" s="267"/>
      <c r="G74" s="267"/>
      <c r="H74" s="267"/>
      <c r="I74" s="267"/>
      <c r="J74" s="267"/>
      <c r="K74" s="267"/>
    </row>
    <row r="75" spans="1:14">
      <c r="A75" s="111"/>
      <c r="B75" s="270"/>
      <c r="C75" s="270"/>
      <c r="D75" s="270"/>
      <c r="E75" s="270"/>
      <c r="F75" s="270"/>
      <c r="G75" s="270"/>
      <c r="H75" s="270"/>
      <c r="I75" s="270"/>
      <c r="J75" s="270"/>
      <c r="K75" s="270"/>
    </row>
    <row r="76" spans="1:14"/>
    <row r="77" spans="1:14"/>
    <row r="78" spans="1:14">
      <c r="B78" s="107"/>
      <c r="C78" s="108"/>
    </row>
    <row r="79" spans="1:14"/>
    <row r="80" spans="1:14" s="168" customFormat="1">
      <c r="A80" s="101"/>
      <c r="B80" s="107"/>
      <c r="C80" s="107"/>
      <c r="D80" s="130"/>
      <c r="E80" s="47"/>
      <c r="F80" s="131"/>
      <c r="G80" s="132"/>
      <c r="H80" s="101"/>
      <c r="I80" s="101"/>
      <c r="J80" s="101"/>
      <c r="K80" s="101"/>
      <c r="L80" s="101"/>
    </row>
    <row r="81" spans="1:12" hidden="1">
      <c r="A81" s="112"/>
      <c r="B81" s="113"/>
      <c r="C81" s="113"/>
      <c r="D81" s="114"/>
      <c r="E81" s="115"/>
      <c r="F81" s="116"/>
      <c r="G81" s="117"/>
      <c r="H81" s="112"/>
      <c r="I81" s="112"/>
      <c r="J81" s="112"/>
      <c r="K81" s="112"/>
      <c r="L81" s="112"/>
    </row>
    <row r="82" spans="1:12" hidden="1">
      <c r="A82" s="112"/>
      <c r="B82" s="113"/>
      <c r="C82" s="113"/>
      <c r="D82" s="114"/>
      <c r="E82" s="115"/>
      <c r="F82" s="115"/>
      <c r="G82" s="117"/>
      <c r="H82" s="112"/>
      <c r="I82" s="112"/>
      <c r="J82" s="112"/>
      <c r="K82" s="112"/>
      <c r="L82" s="112"/>
    </row>
    <row r="83" spans="1:12" hidden="1">
      <c r="A83" s="112"/>
      <c r="B83" s="112"/>
      <c r="C83" s="112"/>
      <c r="D83" s="112"/>
      <c r="E83" s="112"/>
      <c r="F83" s="112"/>
      <c r="G83" s="112"/>
      <c r="H83" s="112"/>
      <c r="I83" s="112"/>
      <c r="J83" s="112"/>
      <c r="K83" s="112"/>
      <c r="L83" s="112"/>
    </row>
    <row r="84" spans="1:12" hidden="1">
      <c r="A84" s="118"/>
      <c r="B84" s="266"/>
      <c r="C84" s="271"/>
      <c r="D84" s="271"/>
      <c r="E84" s="271"/>
      <c r="F84" s="271"/>
      <c r="G84" s="271"/>
      <c r="H84" s="271"/>
      <c r="I84" s="271"/>
      <c r="J84" s="271"/>
      <c r="K84" s="271"/>
      <c r="L84" s="112"/>
    </row>
    <row r="85" spans="1:12" hidden="1">
      <c r="A85" s="112"/>
      <c r="B85" s="112"/>
      <c r="C85" s="112"/>
      <c r="D85" s="112"/>
      <c r="E85" s="112"/>
      <c r="F85" s="112"/>
      <c r="G85" s="112"/>
      <c r="H85" s="112"/>
      <c r="I85" s="112"/>
      <c r="J85" s="112"/>
      <c r="K85" s="112"/>
      <c r="L85" s="112"/>
    </row>
    <row r="86" spans="1:12" hidden="1">
      <c r="A86" s="112"/>
      <c r="B86" s="113"/>
      <c r="C86" s="119"/>
      <c r="D86" s="112"/>
      <c r="E86" s="112"/>
      <c r="F86" s="112"/>
      <c r="G86" s="112"/>
      <c r="H86" s="112"/>
      <c r="I86" s="112"/>
      <c r="J86" s="112"/>
      <c r="K86" s="112"/>
      <c r="L86" s="112"/>
    </row>
    <row r="87" spans="1:12" hidden="1">
      <c r="A87" s="112"/>
      <c r="B87" s="119"/>
      <c r="C87" s="119"/>
      <c r="D87" s="112"/>
      <c r="E87" s="112"/>
      <c r="F87" s="112"/>
      <c r="G87" s="112"/>
      <c r="H87" s="112"/>
      <c r="I87" s="112"/>
      <c r="J87" s="112"/>
      <c r="K87" s="112"/>
      <c r="L87" s="112"/>
    </row>
    <row r="88" spans="1:12" hidden="1">
      <c r="A88" s="112"/>
      <c r="B88" s="113"/>
      <c r="C88" s="113"/>
      <c r="D88" s="112"/>
      <c r="E88" s="112"/>
      <c r="F88" s="120"/>
      <c r="G88" s="121"/>
      <c r="H88" s="120"/>
      <c r="I88" s="272"/>
      <c r="J88" s="272"/>
      <c r="K88" s="272"/>
      <c r="L88" s="112"/>
    </row>
    <row r="89" spans="1:12" hidden="1">
      <c r="A89" s="112"/>
      <c r="B89" s="113"/>
      <c r="C89" s="113"/>
      <c r="D89" s="112"/>
      <c r="E89" s="112"/>
      <c r="F89" s="113"/>
      <c r="G89" s="112"/>
      <c r="H89" s="112"/>
      <c r="I89" s="112"/>
      <c r="J89" s="112"/>
      <c r="K89" s="112"/>
      <c r="L89" s="112"/>
    </row>
    <row r="90" spans="1:12" hidden="1">
      <c r="A90" s="112"/>
      <c r="B90" s="112"/>
      <c r="C90" s="112"/>
      <c r="D90" s="112"/>
      <c r="E90" s="112"/>
      <c r="F90" s="122"/>
      <c r="G90" s="112"/>
      <c r="H90" s="112"/>
      <c r="I90" s="112"/>
      <c r="J90" s="112"/>
      <c r="K90" s="112"/>
      <c r="L90" s="112"/>
    </row>
    <row r="91" spans="1:12" hidden="1">
      <c r="A91" s="112"/>
      <c r="B91" s="112"/>
      <c r="C91" s="112"/>
      <c r="D91" s="112"/>
      <c r="E91" s="112"/>
      <c r="F91" s="123"/>
      <c r="G91" s="112"/>
      <c r="H91" s="112"/>
      <c r="I91" s="112"/>
      <c r="J91" s="112"/>
      <c r="K91" s="112"/>
      <c r="L91" s="112"/>
    </row>
    <row r="92" spans="1:12" hidden="1">
      <c r="A92" s="112"/>
      <c r="B92" s="112"/>
      <c r="C92" s="112"/>
      <c r="D92" s="112"/>
      <c r="E92" s="112"/>
      <c r="F92" s="124"/>
      <c r="G92" s="112"/>
      <c r="H92" s="112"/>
      <c r="I92" s="112"/>
      <c r="J92" s="112"/>
      <c r="K92" s="112"/>
      <c r="L92" s="112"/>
    </row>
    <row r="93" spans="1:12" hidden="1">
      <c r="A93" s="112"/>
      <c r="B93" s="112"/>
      <c r="C93" s="112"/>
      <c r="D93" s="112"/>
      <c r="E93" s="112"/>
      <c r="F93" s="123"/>
      <c r="G93" s="112"/>
      <c r="H93" s="112"/>
      <c r="I93" s="112"/>
      <c r="J93" s="112"/>
      <c r="K93" s="112"/>
      <c r="L93" s="112"/>
    </row>
    <row r="94" spans="1:12" hidden="1">
      <c r="A94" s="112"/>
      <c r="B94" s="112"/>
      <c r="C94" s="112"/>
      <c r="D94" s="112"/>
      <c r="E94" s="112"/>
      <c r="F94" s="116"/>
      <c r="G94" s="125"/>
      <c r="H94" s="112"/>
      <c r="I94" s="112"/>
      <c r="J94" s="112"/>
      <c r="K94" s="112"/>
      <c r="L94" s="112"/>
    </row>
    <row r="95" spans="1:12" hidden="1">
      <c r="A95" s="112"/>
      <c r="B95" s="112"/>
      <c r="C95" s="112"/>
      <c r="D95" s="112"/>
      <c r="E95" s="112"/>
      <c r="F95" s="123"/>
      <c r="G95" s="112"/>
      <c r="H95" s="112"/>
      <c r="I95" s="112"/>
      <c r="J95" s="112"/>
      <c r="K95" s="112"/>
      <c r="L95" s="112"/>
    </row>
    <row r="96" spans="1:12" hidden="1">
      <c r="A96" s="112"/>
      <c r="B96" s="112"/>
      <c r="C96" s="112"/>
      <c r="D96" s="112"/>
      <c r="E96" s="112"/>
      <c r="F96" s="123"/>
      <c r="G96" s="124"/>
      <c r="H96" s="123"/>
      <c r="I96" s="124"/>
      <c r="J96" s="120"/>
      <c r="K96" s="124"/>
      <c r="L96" s="112"/>
    </row>
    <row r="97" spans="1:12" hidden="1">
      <c r="A97" s="112"/>
      <c r="B97" s="112"/>
      <c r="C97" s="112"/>
      <c r="D97" s="112"/>
      <c r="E97" s="112"/>
      <c r="F97" s="123"/>
      <c r="G97" s="112"/>
      <c r="H97" s="112"/>
      <c r="I97" s="112"/>
      <c r="J97" s="112"/>
      <c r="K97" s="112"/>
      <c r="L97" s="112"/>
    </row>
    <row r="98" spans="1:12" hidden="1">
      <c r="A98" s="112"/>
      <c r="B98" s="112"/>
      <c r="C98" s="112"/>
      <c r="D98" s="112"/>
      <c r="E98" s="112"/>
      <c r="F98" s="112"/>
      <c r="G98" s="112"/>
      <c r="H98" s="112"/>
      <c r="I98" s="112"/>
      <c r="J98" s="112"/>
      <c r="K98" s="112"/>
      <c r="L98" s="112"/>
    </row>
    <row r="99" spans="1:12" hidden="1">
      <c r="A99" s="112"/>
      <c r="B99" s="112"/>
      <c r="C99" s="112"/>
      <c r="D99" s="112"/>
      <c r="E99" s="112"/>
      <c r="F99" s="112"/>
      <c r="G99" s="112"/>
      <c r="H99" s="112"/>
      <c r="I99" s="112"/>
      <c r="J99" s="112"/>
      <c r="K99" s="112"/>
      <c r="L99" s="112"/>
    </row>
    <row r="100" spans="1:12" hidden="1">
      <c r="A100" s="112"/>
      <c r="B100" s="112"/>
      <c r="C100" s="112"/>
      <c r="D100" s="112"/>
      <c r="E100" s="112"/>
      <c r="F100" s="126"/>
      <c r="G100" s="112"/>
      <c r="H100" s="112"/>
      <c r="I100" s="112"/>
      <c r="J100" s="112"/>
      <c r="K100" s="112"/>
      <c r="L100" s="112"/>
    </row>
    <row r="101" spans="1:12" hidden="1">
      <c r="A101" s="112"/>
      <c r="B101" s="112"/>
      <c r="C101" s="112"/>
      <c r="D101" s="112"/>
      <c r="E101" s="112"/>
      <c r="F101" s="127"/>
      <c r="G101" s="112"/>
      <c r="H101" s="112"/>
      <c r="I101" s="112"/>
      <c r="J101" s="112"/>
      <c r="K101" s="112"/>
      <c r="L101" s="112"/>
    </row>
    <row r="102" spans="1:12" hidden="1">
      <c r="A102" s="112"/>
      <c r="B102" s="266"/>
      <c r="C102" s="266"/>
      <c r="D102" s="266"/>
      <c r="E102" s="266"/>
      <c r="F102" s="266"/>
      <c r="G102" s="266"/>
      <c r="H102" s="266"/>
      <c r="I102" s="266"/>
      <c r="J102" s="266"/>
      <c r="K102" s="266"/>
      <c r="L102" s="112"/>
    </row>
    <row r="115" spans="2:11" hidden="1">
      <c r="B115" s="109"/>
      <c r="C115" s="109"/>
      <c r="D115" s="109"/>
      <c r="E115" s="109"/>
      <c r="F115" s="109"/>
      <c r="G115" s="109"/>
      <c r="H115" s="109"/>
      <c r="I115" s="109"/>
      <c r="J115" s="109"/>
      <c r="K115" s="109"/>
    </row>
    <row r="118" spans="2:11" hidden="1">
      <c r="I118" s="128"/>
    </row>
    <row r="119" spans="2:11" hidden="1">
      <c r="I119" s="47"/>
    </row>
    <row r="120" spans="2:11" hidden="1">
      <c r="I120" s="129"/>
    </row>
    <row r="121" spans="2:11" hidden="1">
      <c r="I121" s="129"/>
    </row>
  </sheetData>
  <sheetProtection password="DED3" sheet="1"/>
  <mergeCells count="59">
    <mergeCell ref="I23:K23"/>
    <mergeCell ref="D18:F18"/>
    <mergeCell ref="B12:C12"/>
    <mergeCell ref="D12:F12"/>
    <mergeCell ref="D17:F17"/>
    <mergeCell ref="B13:C13"/>
    <mergeCell ref="D13:F13"/>
    <mergeCell ref="G13:H13"/>
    <mergeCell ref="I13:K13"/>
    <mergeCell ref="D15:F15"/>
    <mergeCell ref="G15:H15"/>
    <mergeCell ref="I15:K15"/>
    <mergeCell ref="G17:H17"/>
    <mergeCell ref="I17:K17"/>
    <mergeCell ref="D16:F16"/>
    <mergeCell ref="I27:K27"/>
    <mergeCell ref="B25:C25"/>
    <mergeCell ref="D25:F25"/>
    <mergeCell ref="G25:H25"/>
    <mergeCell ref="I25:K25"/>
    <mergeCell ref="I31:K31"/>
    <mergeCell ref="G29:H29"/>
    <mergeCell ref="B63:K63"/>
    <mergeCell ref="B58:K58"/>
    <mergeCell ref="B59:K59"/>
    <mergeCell ref="B60:K60"/>
    <mergeCell ref="I29:K29"/>
    <mergeCell ref="B61:C61"/>
    <mergeCell ref="D39:E39"/>
    <mergeCell ref="D37:E37"/>
    <mergeCell ref="D38:E38"/>
    <mergeCell ref="B43:K45"/>
    <mergeCell ref="E10:H10"/>
    <mergeCell ref="B24:F24"/>
    <mergeCell ref="D35:E35"/>
    <mergeCell ref="D36:E36"/>
    <mergeCell ref="D22:F22"/>
    <mergeCell ref="B31:C31"/>
    <mergeCell ref="G31:H31"/>
    <mergeCell ref="B27:C27"/>
    <mergeCell ref="D27:F27"/>
    <mergeCell ref="G27:H27"/>
    <mergeCell ref="B20:C20"/>
    <mergeCell ref="B19:C19"/>
    <mergeCell ref="B23:C23"/>
    <mergeCell ref="D23:F23"/>
    <mergeCell ref="D21:F21"/>
    <mergeCell ref="G23:H23"/>
    <mergeCell ref="B102:K102"/>
    <mergeCell ref="B64:K66"/>
    <mergeCell ref="B69:K70"/>
    <mergeCell ref="D57:E57"/>
    <mergeCell ref="B75:K75"/>
    <mergeCell ref="B84:K84"/>
    <mergeCell ref="I88:K88"/>
    <mergeCell ref="B72:K74"/>
    <mergeCell ref="D62:E62"/>
    <mergeCell ref="B67:K67"/>
    <mergeCell ref="B71:K71"/>
  </mergeCells>
  <phoneticPr fontId="9" type="noConversion"/>
  <dataValidations count="2">
    <dataValidation type="list" allowBlank="1" showInputMessage="1" showErrorMessage="1" sqref="J19:K19" xr:uid="{00000000-0002-0000-0200-000000000000}">
      <formula1>$N$18:$N$19</formula1>
    </dataValidation>
    <dataValidation type="list" allowBlank="1" showInputMessage="1" showErrorMessage="1" sqref="J35" xr:uid="{00000000-0002-0000-0200-000001000000}">
      <formula1>$N$24:$N$28</formula1>
    </dataValidation>
  </dataValidations>
  <pageMargins left="0.39370078740157483" right="0.39370078740157483" top="0.39370078740157483" bottom="0.39370078740157483" header="0" footer="0"/>
  <pageSetup paperSize="9" scale="79" orientation="portrait" r:id="rId1"/>
  <headerFooter alignWithMargins="0"/>
  <rowBreaks count="1" manualBreakCount="1">
    <brk id="8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Royal &amp; SunAlliance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Gonzalo Freddi</dc:creator>
  <cp:keywords/>
  <dc:description/>
  <cp:lastModifiedBy/>
  <cp:revision/>
  <dcterms:created xsi:type="dcterms:W3CDTF">2005-08-25T12:06:53Z</dcterms:created>
  <dcterms:modified xsi:type="dcterms:W3CDTF">2023-03-06T13:08:40Z</dcterms:modified>
  <cp:category/>
  <cp:contentStatus/>
</cp:coreProperties>
</file>