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codeName="ThisWorkbook"/>
  <mc:AlternateContent xmlns:mc="http://schemas.openxmlformats.org/markup-compatibility/2006">
    <mc:Choice Requires="x15">
      <x15ac:absPath xmlns:x15ac="http://schemas.microsoft.com/office/spreadsheetml/2010/11/ac" url="https://suramericana-my.sharepoint.com/personal/laureano_saporito_segurossura_com_ar/Documents/Documents/Mis Documentos/"/>
    </mc:Choice>
  </mc:AlternateContent>
  <xr:revisionPtr revIDLastSave="0" documentId="8_{3EBF3056-B442-4263-B9E7-ED7A778099DD}" xr6:coauthVersionLast="47" xr6:coauthVersionMax="47" xr10:uidLastSave="{00000000-0000-0000-0000-000000000000}"/>
  <workbookProtection workbookPassword="DED3" lockStructure="1"/>
  <bookViews>
    <workbookView showSheetTabs="0" xWindow="-110" yWindow="-110" windowWidth="19420" windowHeight="10420" xr2:uid="{00000000-000D-0000-FFFF-FFFF00000000}"/>
  </bookViews>
  <sheets>
    <sheet name="Cotización" sheetId="1" r:id="rId1"/>
    <sheet name="Costo" sheetId="2" r:id="rId2"/>
    <sheet name="Certificado" sheetId="3" r:id="rId3"/>
  </sheets>
  <definedNames>
    <definedName name="_xlnm._FilterDatabase" localSheetId="2" hidden="1">Certificado!$N$15:$N$16</definedName>
    <definedName name="_xlnm.Print_Area" localSheetId="1">Costo!$A$1:$H$23</definedName>
    <definedName name="_xlnm.Print_Area" localSheetId="0">Cotización!$A$1:$L$112</definedName>
    <definedName name="EP">Costo!$T$5:$T$6</definedName>
    <definedName name="GM">Costo!$S$5:$S$8</definedName>
    <definedName name="_xlnm.Print_Titles" localSheetId="0">Cotización!$1:$9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0" i="1" l="1"/>
  <c r="I129" i="1"/>
  <c r="I128" i="1"/>
  <c r="E31" i="3"/>
  <c r="F17" i="2"/>
  <c r="E7" i="2"/>
  <c r="G7" i="2"/>
  <c r="E29" i="2"/>
  <c r="E30" i="2" s="1"/>
  <c r="F107" i="1"/>
  <c r="G15" i="2"/>
  <c r="G61" i="1"/>
  <c r="E32" i="3"/>
  <c r="I139" i="1"/>
  <c r="B32" i="2"/>
  <c r="Q6" i="2"/>
  <c r="E32" i="2" s="1"/>
  <c r="F5" i="2" s="1"/>
  <c r="G5" i="2" s="1"/>
  <c r="G11" i="2" s="1"/>
  <c r="G12" i="2" s="1"/>
  <c r="D36" i="2"/>
  <c r="F52" i="1"/>
  <c r="F54" i="1"/>
  <c r="E5" i="2"/>
  <c r="G18" i="2"/>
  <c r="F101" i="1"/>
  <c r="E6" i="2"/>
  <c r="G6" i="2"/>
  <c r="E10" i="2"/>
  <c r="G10" i="2"/>
  <c r="B29" i="2"/>
  <c r="B30" i="2"/>
  <c r="F97" i="1"/>
  <c r="F21" i="2"/>
  <c r="I35" i="3"/>
  <c r="D37" i="3"/>
  <c r="I16" i="3"/>
  <c r="D39" i="3"/>
  <c r="Q7" i="2"/>
  <c r="Q5" i="2"/>
  <c r="B34" i="2"/>
  <c r="G55" i="1"/>
  <c r="E8" i="2"/>
  <c r="G8" i="2"/>
  <c r="D12" i="3"/>
  <c r="D16" i="3"/>
  <c r="D22" i="3"/>
  <c r="I39" i="3"/>
  <c r="I38" i="3"/>
  <c r="I37" i="3"/>
  <c r="I36" i="3"/>
  <c r="D38" i="3"/>
  <c r="D36" i="3"/>
  <c r="D35" i="3"/>
  <c r="E61" i="3"/>
  <c r="E50" i="3"/>
  <c r="I17" i="3"/>
  <c r="D19" i="3"/>
  <c r="D18" i="3"/>
  <c r="D17" i="3"/>
  <c r="F6" i="2"/>
  <c r="B2" i="2"/>
  <c r="G13" i="2"/>
  <c r="G14" i="2"/>
  <c r="F53" i="1"/>
  <c r="F63" i="1"/>
  <c r="I19" i="3"/>
  <c r="D31" i="3"/>
  <c r="D32" i="3" s="1"/>
  <c r="D50" i="3" s="1"/>
  <c r="D51" i="3" s="1"/>
  <c r="D88" i="1"/>
  <c r="F57" i="1"/>
  <c r="F56" i="1"/>
  <c r="F61" i="1"/>
  <c r="D87" i="1"/>
  <c r="G62" i="1"/>
  <c r="E51" i="3"/>
  <c r="F62" i="1"/>
  <c r="F55" i="1"/>
  <c r="G63" i="1"/>
  <c r="G56" i="1"/>
  <c r="E9" i="2" s="1"/>
  <c r="E56" i="3"/>
  <c r="E55" i="3"/>
  <c r="G23" i="2"/>
  <c r="D56" i="3" l="1"/>
  <c r="D61" i="3" s="1"/>
  <c r="D55" i="3"/>
  <c r="E37" i="2"/>
  <c r="F88" i="1"/>
  <c r="G16" i="2"/>
  <c r="E87" i="1" l="1"/>
  <c r="G17" i="2"/>
  <c r="G19" i="2" s="1"/>
  <c r="H16" i="2"/>
  <c r="G21" i="2" l="1"/>
  <c r="E59" i="2" s="1"/>
  <c r="E44" i="2"/>
  <c r="E57" i="2" l="1"/>
  <c r="E49" i="2"/>
  <c r="E38" i="2"/>
  <c r="E45" i="2"/>
  <c r="J17" i="2"/>
  <c r="F25" i="2" s="1"/>
  <c r="G25" i="2" s="1"/>
  <c r="E39" i="2"/>
  <c r="E58" i="2"/>
  <c r="E48" i="2"/>
  <c r="E56" i="2"/>
  <c r="E40" i="2"/>
  <c r="E55" i="2"/>
  <c r="E52" i="2"/>
  <c r="E47" i="2"/>
  <c r="E54" i="2"/>
  <c r="E51" i="2"/>
  <c r="G22" i="2"/>
  <c r="E50" i="2"/>
  <c r="G24" i="2" l="1"/>
  <c r="E41" i="2" s="1"/>
  <c r="E42" i="2" l="1"/>
  <c r="E46" i="2"/>
  <c r="E43" i="2"/>
  <c r="E53" i="2"/>
  <c r="E36" i="2"/>
  <c r="G26" i="2"/>
  <c r="E88" i="1" s="1"/>
</calcChain>
</file>

<file path=xl/sharedStrings.xml><?xml version="1.0" encoding="utf-8"?>
<sst xmlns="http://schemas.openxmlformats.org/spreadsheetml/2006/main" count="301" uniqueCount="242">
  <si>
    <t>COTIZADOR OFF LINE SEGURO DE CASCOS - PLAN NAUTICO PLUS</t>
  </si>
  <si>
    <t>DATOS DEL ASEGURADO:</t>
  </si>
  <si>
    <r>
      <t>Apellido / Razón social:</t>
    </r>
    <r>
      <rPr>
        <i/>
        <sz val="10"/>
        <color indexed="9"/>
        <rFont val="Arial"/>
        <family val="2"/>
      </rPr>
      <t xml:space="preserve"> </t>
    </r>
  </si>
  <si>
    <t>Nombre:</t>
  </si>
  <si>
    <t>Dirección:</t>
  </si>
  <si>
    <t>Localidad:</t>
  </si>
  <si>
    <t>Código Postal:</t>
  </si>
  <si>
    <t>Provincia:</t>
  </si>
  <si>
    <t>(Seleccionar Provincia)</t>
  </si>
  <si>
    <t>CUIT / DNI:</t>
  </si>
  <si>
    <t>Condición IVA:</t>
  </si>
  <si>
    <t>(Seleccionar Condición IVA)</t>
  </si>
  <si>
    <t>DATOS DE LA EMBARCACION:</t>
  </si>
  <si>
    <r>
      <t>Nombre:</t>
    </r>
    <r>
      <rPr>
        <i/>
        <sz val="10"/>
        <color indexed="9"/>
        <rFont val="Arial"/>
        <family val="2"/>
      </rPr>
      <t xml:space="preserve"> </t>
    </r>
  </si>
  <si>
    <r>
      <t>Tipo:</t>
    </r>
    <r>
      <rPr>
        <i/>
        <sz val="10"/>
        <color indexed="9"/>
        <rFont val="Arial"/>
        <family val="2"/>
      </rPr>
      <t xml:space="preserve"> </t>
    </r>
  </si>
  <si>
    <t>(Seleccionar Tipo de Embarcacion)</t>
  </si>
  <si>
    <r>
      <t>Astillero / Mod.:</t>
    </r>
    <r>
      <rPr>
        <i/>
        <sz val="10"/>
        <color indexed="9"/>
        <rFont val="Arial"/>
        <family val="2"/>
      </rPr>
      <t xml:space="preserve"> </t>
    </r>
  </si>
  <si>
    <r>
      <t>Eslora:</t>
    </r>
    <r>
      <rPr>
        <i/>
        <sz val="10"/>
        <color indexed="9"/>
        <rFont val="Arial"/>
        <family val="2"/>
      </rPr>
      <t xml:space="preserve"> </t>
    </r>
  </si>
  <si>
    <r>
      <t>Año de construcción:</t>
    </r>
    <r>
      <rPr>
        <i/>
        <sz val="10"/>
        <color indexed="9"/>
        <rFont val="Arial"/>
        <family val="2"/>
      </rPr>
      <t xml:space="preserve"> </t>
    </r>
  </si>
  <si>
    <t>(Seleccionar Año de Construcción)</t>
  </si>
  <si>
    <r>
      <t>Manga:</t>
    </r>
    <r>
      <rPr>
        <i/>
        <sz val="10"/>
        <color indexed="9"/>
        <rFont val="Arial"/>
        <family val="2"/>
      </rPr>
      <t xml:space="preserve"> </t>
    </r>
  </si>
  <si>
    <r>
      <t>Matrícula:</t>
    </r>
    <r>
      <rPr>
        <i/>
        <sz val="10"/>
        <color indexed="9"/>
        <rFont val="Arial"/>
        <family val="2"/>
      </rPr>
      <t xml:space="preserve"> </t>
    </r>
  </si>
  <si>
    <r>
      <t>Puntal:</t>
    </r>
    <r>
      <rPr>
        <i/>
        <sz val="10"/>
        <color indexed="9"/>
        <rFont val="Arial"/>
        <family val="2"/>
      </rPr>
      <t xml:space="preserve"> </t>
    </r>
  </si>
  <si>
    <r>
      <t>Material:</t>
    </r>
    <r>
      <rPr>
        <i/>
        <sz val="10"/>
        <color indexed="9"/>
        <rFont val="Arial"/>
        <family val="2"/>
      </rPr>
      <t xml:space="preserve"> </t>
    </r>
  </si>
  <si>
    <t>(Seleccionar Tipo de Material)</t>
  </si>
  <si>
    <r>
      <t>Propulsión:</t>
    </r>
    <r>
      <rPr>
        <i/>
        <sz val="10"/>
        <color indexed="9"/>
        <rFont val="Arial"/>
        <family val="2"/>
      </rPr>
      <t xml:space="preserve"> </t>
    </r>
  </si>
  <si>
    <t>DESCUENTOS:</t>
  </si>
  <si>
    <t>Licencia Naútica:</t>
  </si>
  <si>
    <t>Patrón</t>
  </si>
  <si>
    <t>NO</t>
  </si>
  <si>
    <t>Piloto</t>
  </si>
  <si>
    <t>Navegación Limitada a Lagos, Lagunas y Riachos:</t>
  </si>
  <si>
    <t>Aumento de DEDUCIBLE:</t>
  </si>
  <si>
    <t>VIGENCIA:</t>
  </si>
  <si>
    <t>Anual</t>
  </si>
  <si>
    <t>MONEDA:</t>
  </si>
  <si>
    <t>U$S</t>
  </si>
  <si>
    <t>USO:</t>
  </si>
  <si>
    <t>Privado, de recreo y placer únicamente.</t>
  </si>
  <si>
    <t>DETALLE DE SUMAS ASEGURADAS:</t>
  </si>
  <si>
    <t>Casco y maquinarias:</t>
  </si>
  <si>
    <t>Cobertura de trailer:</t>
  </si>
  <si>
    <t>Efectos personales:</t>
  </si>
  <si>
    <t>Resp. a Terceros hasta:</t>
  </si>
  <si>
    <t>Resp. a Terceros para deportes acuáticos hasta:</t>
  </si>
  <si>
    <t>Gastos médicos hasta:</t>
  </si>
  <si>
    <t>DEDUCIBLES:</t>
  </si>
  <si>
    <t>aplicable a todo y cada siniestro.</t>
  </si>
  <si>
    <t>Resp. a Terceros:</t>
  </si>
  <si>
    <t>Sin deducible.</t>
  </si>
  <si>
    <t>Gastos médicos:</t>
  </si>
  <si>
    <t>COBERTURA: NAUTICO PLUS</t>
  </si>
  <si>
    <t>Daños a la propia embarcación que incluye:</t>
  </si>
  <si>
    <t>- Contra todos los riesgos de perdida o daños físicos directos causados por accidentes, incluyendo riesgo de robo.</t>
  </si>
  <si>
    <t>- Huelga y vandalismo.</t>
  </si>
  <si>
    <t>Se hace constar que contrariamente a lo estipulado en la SECCION A (Seguro de Casco), la suma establecida como total de Suma Asegurada es parte del valor que determine el perito al momento del siniestro, quedando el descubierto a cargo del Asegurado.
Entendiendose que nosotros solo indemnizaremos el o los danos en la proporcion que resulte de ambos valores.</t>
  </si>
  <si>
    <t>Responsabilidad a terceros, (personas y cosas) que incluye:</t>
  </si>
  <si>
    <t>Costos resultantes del retiro, remoción o destrucción de restos de su embarcación o intento de llevar a cabo cualquiera de dichas operaciones, como así también lesiones corporales, muerte o perdida de o daño a la propiedad que surjan porque Ud. falla en retirar, remover o destruir los restos de su embarcación.</t>
  </si>
  <si>
    <r>
      <t>Durante su transporte en trailer</t>
    </r>
    <r>
      <rPr>
        <sz val="10"/>
        <color indexed="8"/>
        <rFont val="Arial"/>
        <family val="2"/>
      </rPr>
      <t xml:space="preserve"> su embarcación esta cubierta contra choque, vuelco, desbarrancamiento del vehículo transportador, derrumbe, caída de árboles o postes, incendio, explosión, rayo, huracán, ciclón, tornado, inundación, aluvión o alud.</t>
    </r>
  </si>
  <si>
    <r>
      <t>Navegación:</t>
    </r>
    <r>
      <rPr>
        <i/>
        <sz val="10"/>
        <color indexed="8"/>
        <rFont val="Arial"/>
        <family val="2"/>
      </rPr>
      <t xml:space="preserve"> Rio de la Plata, no  mas  al  este  de  una  linea imaginaria trazada entre Mar del Plata (Republica Argentina) y La Paloma (Republica Oriental del  Uruguay), sus  afluentes  y  riachos internos,  limitandola  hasta  Concordia  en el Rio Uruguay y hasta Ituzaingo en el Rio Parana. En la zona de Mar del  Plata y  La  Paloma  se  garantiza  la navegacion en un  radio de  treinta (30) millas con centro en sus respectivos faros. Se  incluye  la  navegación en lagos, lagunas y riachos navegables dentro del territorio de la República Argentina.</t>
    </r>
  </si>
  <si>
    <t>En  nuestro  afán de  brindarle el mejor y mas  completo  servicio  le informamos que  hemos incorporado a nuestra póliza de seguros de Embarcaciones de Placer un nuevo servicio sin costo adicional para que además de contar con toda nuestra protección de seguro, pueda sentir que estamos con Ud. en el río.
Este servicio consta de auxilio mecánico y remolque incluyendo varadura, el mismo se presta exclusivamente en aguas territoriales argentinas, en la sección del Delta del Paraná, incluyendo Zarate, isla Martin Garcia hasta Puerto Madero.</t>
  </si>
  <si>
    <t>COSTOS:</t>
  </si>
  <si>
    <t>Prima técnica:</t>
  </si>
  <si>
    <t>Premio c/I.V.A.:</t>
  </si>
  <si>
    <r>
      <t>OBSERVACIONES:</t>
    </r>
    <r>
      <rPr>
        <i/>
        <sz val="10"/>
        <color indexed="8"/>
        <rFont val="Arial"/>
        <family val="2"/>
      </rPr>
      <t xml:space="preserve"> Cobertura sujeta al resultado conforme de la verificación tecnica.</t>
    </r>
  </si>
  <si>
    <t>CONDICIONES COMERCIALES:</t>
  </si>
  <si>
    <t>BROKER / PRODUCTOR:</t>
  </si>
  <si>
    <t>Código:</t>
  </si>
  <si>
    <t>Recargos financieros:</t>
  </si>
  <si>
    <t>Prima por gastos de explotación:</t>
  </si>
  <si>
    <t>Prima adicional fija por gastos de producción:</t>
  </si>
  <si>
    <t>Comisión total sobre prima técnica:</t>
  </si>
  <si>
    <t>Según brecha de acuerdo al Plan Comisional vigente</t>
  </si>
  <si>
    <t>Plan de pagos:</t>
  </si>
  <si>
    <t>(Seleccionar Cant. de cuotas)</t>
  </si>
  <si>
    <t>Fecha:</t>
  </si>
  <si>
    <t>ESTA ES UNA INDICACION DE COSTO PARA SU REFERENCIA, Y NO ES POSIBLE SOLICITAR COBERTURA SOBRE ESTA BASE. SI ESTA INDICACION LE RESULTA ACEPTABLE, ROGAMOS PONERSE EN CONTACTO DE INMEDIATO CON LA COMPAÑÍA PARA EFECTUAR EL PROCESO DE BLOQUEO Y OBTENER UNA COTIZACION EN FIRME.</t>
  </si>
  <si>
    <t>Suscriptor</t>
  </si>
  <si>
    <t>(Seleccionar Tipo de moneda)</t>
  </si>
  <si>
    <t>AB</t>
  </si>
  <si>
    <t>Contado</t>
  </si>
  <si>
    <t>DP</t>
  </si>
  <si>
    <t>2 cuotas</t>
  </si>
  <si>
    <t>JJV</t>
  </si>
  <si>
    <t>4 cuotas</t>
  </si>
  <si>
    <t>MM</t>
  </si>
  <si>
    <t>6 cuotas</t>
  </si>
  <si>
    <t>IZ</t>
  </si>
  <si>
    <t>8 cuotas</t>
  </si>
  <si>
    <t>CV</t>
  </si>
  <si>
    <t>10 cuotas</t>
  </si>
  <si>
    <t>OG</t>
  </si>
  <si>
    <t>MG</t>
  </si>
  <si>
    <t>SF</t>
  </si>
  <si>
    <t>(TIPO DE RIESGO)</t>
  </si>
  <si>
    <t>COBERTURA NAUTICO</t>
  </si>
  <si>
    <t>(Gastos Médicos)</t>
  </si>
  <si>
    <t>(Ef. Personales)</t>
  </si>
  <si>
    <t>PRFV</t>
  </si>
  <si>
    <t>VELERO</t>
  </si>
  <si>
    <t>ACERO NAVAL</t>
  </si>
  <si>
    <t>CRUCERO NAFTERO</t>
  </si>
  <si>
    <t>MADERA</t>
  </si>
  <si>
    <t>CRUCERO DIESEL</t>
  </si>
  <si>
    <t>CONSUMIDOR FINAL</t>
  </si>
  <si>
    <t>MONOTRIBUTO</t>
  </si>
  <si>
    <t>RESPONSABLE INSCRIPTO</t>
  </si>
  <si>
    <t>(Desplegable Deducible)</t>
  </si>
  <si>
    <t>BUENOS AIRES</t>
  </si>
  <si>
    <t>CAPITAL FEDERAL</t>
  </si>
  <si>
    <t>CATAMARCA</t>
  </si>
  <si>
    <t>CÓRDOBA</t>
  </si>
  <si>
    <t>CORRIENTES</t>
  </si>
  <si>
    <t>CHACO</t>
  </si>
  <si>
    <t>SI</t>
  </si>
  <si>
    <t>CHUBUT</t>
  </si>
  <si>
    <t>ENTRE RÍOS</t>
  </si>
  <si>
    <t>FORMOSA</t>
  </si>
  <si>
    <t>JUJUY</t>
  </si>
  <si>
    <t>LA PAMPA</t>
  </si>
  <si>
    <t>LA RIOJA</t>
  </si>
  <si>
    <t>MENDOZA</t>
  </si>
  <si>
    <t>MISIONES</t>
  </si>
  <si>
    <t>NEUQUÉN</t>
  </si>
  <si>
    <t>RÍO NEGRO</t>
  </si>
  <si>
    <t>SALTA</t>
  </si>
  <si>
    <t>SAN JUAN</t>
  </si>
  <si>
    <t>SAN LUIS</t>
  </si>
  <si>
    <t>SANTA CRUZ</t>
  </si>
  <si>
    <t>SANTA FE</t>
  </si>
  <si>
    <t>SANTIAGO DEL ESTERO</t>
  </si>
  <si>
    <t>TUCUMÁN</t>
  </si>
  <si>
    <t>TIERRA DEL FUEGO</t>
  </si>
  <si>
    <t>Prima por Gastos de Explotación</t>
  </si>
  <si>
    <t>ITEM</t>
  </si>
  <si>
    <t>SECCION</t>
  </si>
  <si>
    <t>RIESGO</t>
  </si>
  <si>
    <t>SUMA ASEGURADA</t>
  </si>
  <si>
    <t>TASA DE PRIMA TECNICA</t>
  </si>
  <si>
    <t>PRIMA TECNICA</t>
  </si>
  <si>
    <t>DE 1 A 11 AÑOS</t>
  </si>
  <si>
    <t>12 A 20 AÑOS</t>
  </si>
  <si>
    <t>DE 21 A 25 AÑOS</t>
  </si>
  <si>
    <t>DE 26 A 30 AÑOS</t>
  </si>
  <si>
    <t>DE 31 A 35 AÑOS</t>
  </si>
  <si>
    <t>A</t>
  </si>
  <si>
    <t>SEGURO DE CASCO</t>
  </si>
  <si>
    <t>LANCHA / SEMIRRIGIDO</t>
  </si>
  <si>
    <t>TIPO DE EMBARCACION:</t>
  </si>
  <si>
    <t>B</t>
  </si>
  <si>
    <t>COBERTURA DE TRAILER</t>
  </si>
  <si>
    <t>AÑOS DE ANTIGÜEDAD:</t>
  </si>
  <si>
    <t>C</t>
  </si>
  <si>
    <t>EFECTOS PERSONALES</t>
  </si>
  <si>
    <t>TIPO DE MATERIAL:</t>
  </si>
  <si>
    <t>RESP. A TERCEROS</t>
  </si>
  <si>
    <t>C (i)</t>
  </si>
  <si>
    <t>RESP. A TERCEROS PARA DEPORTES ACUATICOS</t>
  </si>
  <si>
    <t>D</t>
  </si>
  <si>
    <t>SEGURO DE GASTOS MEDICOS</t>
  </si>
  <si>
    <t>COSTOS</t>
  </si>
  <si>
    <t>GTOS. MEDICOS</t>
  </si>
  <si>
    <t>TRAILER</t>
  </si>
  <si>
    <t>TOTAL</t>
  </si>
  <si>
    <t>Hasta $  10.800 / USD 90</t>
  </si>
  <si>
    <t>S/Valor del trailer</t>
  </si>
  <si>
    <t>PRIMA TECNICA sin Descuentos</t>
  </si>
  <si>
    <t>Hasta $  27.000 / USD 225</t>
  </si>
  <si>
    <t>Desc por Area de Navegación</t>
  </si>
  <si>
    <t>Hasta $  54.000 / USD 450</t>
  </si>
  <si>
    <t>Desc por Licencia Naútica</t>
  </si>
  <si>
    <t>Desc por Aumento de Deducible</t>
  </si>
  <si>
    <t>Tasa Mínima</t>
  </si>
  <si>
    <t>PRIMA TECNICA con Descuentos</t>
  </si>
  <si>
    <t>GASTOS</t>
  </si>
  <si>
    <t>BASE IMPONIBLE:</t>
  </si>
  <si>
    <t>ADICIONALES</t>
  </si>
  <si>
    <t>PRIMA TOTAL</t>
  </si>
  <si>
    <t>RECARGO FINANCIERO</t>
  </si>
  <si>
    <t>IMPUESTOS</t>
  </si>
  <si>
    <t>SELLADOS</t>
  </si>
  <si>
    <t>INGRESOS BRUTOS</t>
  </si>
  <si>
    <t>I.V.A.</t>
  </si>
  <si>
    <t>PREMIO</t>
  </si>
  <si>
    <t>Código</t>
  </si>
  <si>
    <t>Tabla sellado</t>
  </si>
  <si>
    <t>Cálculo Sellado</t>
  </si>
  <si>
    <t>Marine</t>
  </si>
  <si>
    <t>SEGURO DE YACHT Y EMBARCACIONES DE PLACER</t>
  </si>
  <si>
    <t>Emitido en Buenos Aires,</t>
  </si>
  <si>
    <t>Sección</t>
  </si>
  <si>
    <t>CASCOS</t>
  </si>
  <si>
    <t>Certificado</t>
  </si>
  <si>
    <t>01001-22-000000094</t>
  </si>
  <si>
    <t>Consumidor Final</t>
  </si>
  <si>
    <t>Asegurado</t>
  </si>
  <si>
    <t>Condición</t>
  </si>
  <si>
    <t>Responsable Inscripto</t>
  </si>
  <si>
    <t>Dirección</t>
  </si>
  <si>
    <t>DNI / C.U.I.T. Nro.</t>
  </si>
  <si>
    <t>Localidad</t>
  </si>
  <si>
    <t>Ing. Brutos Nro.</t>
  </si>
  <si>
    <t>$</t>
  </si>
  <si>
    <t>Código Postal</t>
  </si>
  <si>
    <t>Moneda</t>
  </si>
  <si>
    <t>Mat. Nro.</t>
  </si>
  <si>
    <t>Productor</t>
  </si>
  <si>
    <t>P.R.F.V.</t>
  </si>
  <si>
    <t>Desde las 12 hs. del 20/12/12 hasta las 12 hs. Del 20/12/13</t>
  </si>
  <si>
    <t>LANCHA</t>
  </si>
  <si>
    <t>SEMI-RÍGIDO</t>
  </si>
  <si>
    <t>CRUCERO</t>
  </si>
  <si>
    <t>COBERTURA: NAUTICO</t>
  </si>
  <si>
    <t>MOTO DE AGUA</t>
  </si>
  <si>
    <t>SECCION A – SEGURO DE CASCO</t>
  </si>
  <si>
    <t xml:space="preserve">Suma Asegurada:  </t>
  </si>
  <si>
    <t xml:space="preserve">Deducible: </t>
  </si>
  <si>
    <t>Aplicable a todo y cada siniestro.-</t>
  </si>
  <si>
    <t>Descripción:</t>
  </si>
  <si>
    <t>Nombre</t>
  </si>
  <si>
    <t>Tipo</t>
  </si>
  <si>
    <t>Astillero / Mod</t>
  </si>
  <si>
    <t>Eslora</t>
  </si>
  <si>
    <t>Año de Construcción</t>
  </si>
  <si>
    <t>Manga</t>
  </si>
  <si>
    <t>Matrícula</t>
  </si>
  <si>
    <t>Puntal</t>
  </si>
  <si>
    <t>Material</t>
  </si>
  <si>
    <t>Propulsión</t>
  </si>
  <si>
    <t>Nota: Cobertura sujeta a verificación técnica.</t>
  </si>
  <si>
    <t>Se hace constar que contrariamente a lo estipulado en la SECCION A (Seguro de Casco), la suma establecida como total de Suma Asegurada es parte del valor que determine el perito al momento del siniestro, quedando el descubierto a cargo del Asegurado. Entendiéndose que nosotros solo indemnizaremos el o los daños en la proporción que resulte de ambos valores.</t>
  </si>
  <si>
    <t>SECCION B – COBERTURA DE TRAILER</t>
  </si>
  <si>
    <t xml:space="preserve">Descripción:     </t>
  </si>
  <si>
    <t xml:space="preserve">Suma Asegurada: </t>
  </si>
  <si>
    <t>SECCION C – RESPONSABILIDAD A TERCEROS</t>
  </si>
  <si>
    <t xml:space="preserve">C(i) Suma Asegurada: </t>
  </si>
  <si>
    <t xml:space="preserve">               Sin deducible</t>
  </si>
  <si>
    <t>SECCION D - SEGURO DE GASTOS MEDICOS</t>
  </si>
  <si>
    <t xml:space="preserve">NAVEGACION: Río de la Plata (CA) y sus afluentes hasta Salto Oriental en el Río Uruguay, Ituzaingo en el Río Paraná y Corumba en el Río Paraguay. En las proximidades de Punta del Este se garantiza la navegación en la zona comprendida por un radio de 20 millas con centro en el Faro de Punta del Este.
</t>
  </si>
  <si>
    <t>Se incluye la navegación en lagos, lagunas y riachos navegables dentro del territorio de la Republica Argentina.</t>
  </si>
  <si>
    <t>Juntamente con las Secciones antes mencionadas las Secciones E (Exclusiones Generales), F (Condiciones Generales), G (Qué hacer en caso de Pérdidas o Accidentes) y la Cláusula de Vigencia y Cobranza del Premio forman parte integrante del presente certificado.</t>
  </si>
  <si>
    <t xml:space="preserve">ADVERTENCIA AL ASEGURADO: El presente es un instrumento provisorio.
Dentro de los QUINCE (15) DIAS corridos, contados a partir de su fecha de emisión, deberá  requerirse la entrega de la póliza respectiva.
El presente certificado carecerá de validez de no hallarse regularizado el premio respectivo conforme lo establece la cláusula de cobranza.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</si>
</sst>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quot;$&quot;\ #,##0"/>
    <numFmt numFmtId="166" formatCode="&quot;$&quot;\ #,##0.00"/>
    <numFmt numFmtId="167" formatCode="[$USD]\ #,##0.00"/>
    <numFmt numFmtId="168" formatCode="0.0000%"/>
    <numFmt numFmtId="169" formatCode="[$-2C0A]d&quot; de &quot;mmmm&quot; de &quot;yyyy;@"/>
  </numFmts>
  <fonts count="28">
    <font>
      <sz val="10"/>
      <name val="Arial"/>
    </font>
    <font>
      <sz val="10"/>
      <name val="Arial"/>
      <family val="2"/>
    </font>
    <font>
      <b/>
      <sz val="10"/>
      <name val="Arial"/>
      <family val="2"/>
    </font>
    <font>
      <b/>
      <u/>
      <sz val="10"/>
      <name val="Arial"/>
      <family val="2"/>
    </font>
    <font>
      <b/>
      <sz val="8"/>
      <name val="Arial"/>
      <family val="2"/>
    </font>
    <font>
      <sz val="8"/>
      <name val="Arial"/>
      <family val="2"/>
    </font>
    <font>
      <b/>
      <i/>
      <sz val="14"/>
      <name val="Arial"/>
      <family val="2"/>
    </font>
    <font>
      <b/>
      <i/>
      <sz val="10"/>
      <name val="Arial"/>
      <family val="2"/>
    </font>
    <font>
      <i/>
      <sz val="10"/>
      <name val="Arial"/>
      <family val="2"/>
    </font>
    <font>
      <sz val="8"/>
      <name val="Arial"/>
      <family val="2"/>
    </font>
    <font>
      <i/>
      <sz val="9"/>
      <name val="Arial"/>
      <family val="2"/>
    </font>
    <font>
      <b/>
      <i/>
      <sz val="9"/>
      <name val="Arial"/>
      <family val="2"/>
    </font>
    <font>
      <sz val="10"/>
      <color indexed="8"/>
      <name val="Arial"/>
      <family val="2"/>
    </font>
    <font>
      <b/>
      <sz val="10"/>
      <color indexed="8"/>
      <name val="Arial"/>
      <family val="2"/>
    </font>
    <font>
      <b/>
      <i/>
      <sz val="10"/>
      <color indexed="8"/>
      <name val="Arial"/>
      <family val="2"/>
    </font>
    <font>
      <i/>
      <sz val="10"/>
      <color indexed="8"/>
      <name val="Arial"/>
      <family val="2"/>
    </font>
    <font>
      <b/>
      <sz val="8"/>
      <color indexed="55"/>
      <name val="Arial"/>
      <family val="2"/>
    </font>
    <font>
      <sz val="8"/>
      <color indexed="55"/>
      <name val="Arial"/>
      <family val="2"/>
    </font>
    <font>
      <i/>
      <sz val="10"/>
      <color indexed="10"/>
      <name val="Arial"/>
      <family val="2"/>
    </font>
    <font>
      <b/>
      <i/>
      <sz val="10"/>
      <color indexed="9"/>
      <name val="Arial"/>
      <family val="2"/>
    </font>
    <font>
      <i/>
      <sz val="10"/>
      <color indexed="9"/>
      <name val="Arial"/>
      <family val="2"/>
    </font>
    <font>
      <b/>
      <sz val="14"/>
      <name val="Arial"/>
      <family val="2"/>
    </font>
    <font>
      <b/>
      <sz val="8"/>
      <color indexed="9"/>
      <name val="Arial"/>
      <family val="2"/>
    </font>
    <font>
      <sz val="9"/>
      <name val="Arial"/>
      <family val="2"/>
    </font>
    <font>
      <b/>
      <sz val="9"/>
      <name val="Arial"/>
      <family val="2"/>
    </font>
    <font>
      <b/>
      <u/>
      <sz val="8"/>
      <name val="Arial"/>
      <family val="2"/>
    </font>
    <font>
      <b/>
      <u/>
      <sz val="9"/>
      <name val="Arial"/>
      <family val="2"/>
    </font>
    <font>
      <sz val="8"/>
      <color rgb="FFFF0000"/>
      <name val="Arial"/>
      <family val="2"/>
    </font>
  </fonts>
  <fills count="10">
    <fill>
      <patternFill patternType="none"/>
    </fill>
    <fill>
      <patternFill patternType="gray125"/>
    </fill>
    <fill>
      <patternFill patternType="solid">
        <fgColor indexed="9"/>
        <bgColor indexed="64"/>
      </patternFill>
    </fill>
    <fill>
      <patternFill patternType="solid">
        <fgColor indexed="54"/>
        <bgColor indexed="64"/>
      </patternFill>
    </fill>
    <fill>
      <patternFill patternType="solid">
        <fgColor indexed="22"/>
        <bgColor indexed="64"/>
      </patternFill>
    </fill>
    <fill>
      <patternFill patternType="solid">
        <fgColor indexed="43"/>
        <bgColor indexed="64"/>
      </patternFill>
    </fill>
    <fill>
      <patternFill patternType="solid">
        <fgColor rgb="FF0070C0"/>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s>
  <borders count="47">
    <border>
      <left/>
      <right/>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64"/>
      </top>
      <bottom/>
      <diagonal/>
    </border>
    <border>
      <left/>
      <right style="medium">
        <color indexed="64"/>
      </right>
      <top style="medium">
        <color indexed="8"/>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8"/>
      </left>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9" fontId="1" fillId="0" borderId="0" applyFont="0" applyFill="0" applyBorder="0" applyAlignment="0" applyProtection="0"/>
  </cellStyleXfs>
  <cellXfs count="326">
    <xf numFmtId="0" fontId="0" fillId="0" borderId="0" xfId="0"/>
    <xf numFmtId="0" fontId="0" fillId="2" borderId="0" xfId="0" applyFill="1" applyProtection="1">
      <protection hidden="1"/>
    </xf>
    <xf numFmtId="165" fontId="8" fillId="2" borderId="0" xfId="0" applyNumberFormat="1" applyFont="1" applyFill="1" applyAlignment="1" applyProtection="1">
      <alignment horizontal="left"/>
      <protection hidden="1"/>
    </xf>
    <xf numFmtId="0" fontId="6" fillId="2" borderId="0" xfId="0" applyFont="1" applyFill="1" applyAlignment="1" applyProtection="1">
      <alignment horizontal="center"/>
      <protection hidden="1"/>
    </xf>
    <xf numFmtId="0" fontId="2" fillId="2" borderId="0" xfId="0" applyFont="1" applyFill="1" applyAlignment="1" applyProtection="1">
      <alignment vertical="top"/>
      <protection hidden="1"/>
    </xf>
    <xf numFmtId="0" fontId="3" fillId="2" borderId="0" xfId="0" applyFont="1" applyFill="1" applyAlignment="1" applyProtection="1">
      <alignment vertical="top"/>
      <protection hidden="1"/>
    </xf>
    <xf numFmtId="0" fontId="0" fillId="2" borderId="0" xfId="0" applyFill="1" applyAlignment="1" applyProtection="1">
      <alignment horizontal="justify" vertical="top"/>
      <protection hidden="1"/>
    </xf>
    <xf numFmtId="0" fontId="7" fillId="2" borderId="0" xfId="0" applyFont="1" applyFill="1" applyAlignment="1" applyProtection="1">
      <alignment horizontal="left" vertical="top"/>
      <protection hidden="1"/>
    </xf>
    <xf numFmtId="0" fontId="10" fillId="2" borderId="0" xfId="0" applyFont="1" applyFill="1" applyAlignment="1" applyProtection="1">
      <alignment horizontal="left" vertical="center" indent="1"/>
      <protection hidden="1"/>
    </xf>
    <xf numFmtId="0" fontId="11" fillId="2" borderId="0" xfId="0" applyFont="1" applyFill="1" applyAlignment="1" applyProtection="1">
      <alignment horizontal="left" vertical="top"/>
      <protection hidden="1"/>
    </xf>
    <xf numFmtId="0" fontId="2" fillId="2" borderId="0" xfId="0" applyFont="1" applyFill="1" applyProtection="1">
      <protection hidden="1"/>
    </xf>
    <xf numFmtId="0" fontId="3" fillId="2" borderId="0" xfId="0" applyFont="1" applyFill="1" applyProtection="1">
      <protection hidden="1"/>
    </xf>
    <xf numFmtId="0" fontId="8" fillId="2" borderId="0" xfId="0" applyFont="1" applyFill="1" applyAlignment="1" applyProtection="1">
      <alignment horizontal="left"/>
      <protection hidden="1"/>
    </xf>
    <xf numFmtId="0" fontId="0" fillId="2" borderId="0" xfId="0" applyFill="1" applyAlignment="1" applyProtection="1">
      <alignment horizontal="left"/>
      <protection hidden="1"/>
    </xf>
    <xf numFmtId="0" fontId="8" fillId="2" borderId="0" xfId="0" applyFont="1" applyFill="1" applyProtection="1">
      <protection hidden="1"/>
    </xf>
    <xf numFmtId="3" fontId="8" fillId="2" borderId="0" xfId="0" applyNumberFormat="1" applyFont="1" applyFill="1" applyAlignment="1" applyProtection="1">
      <alignment horizontal="left"/>
      <protection hidden="1"/>
    </xf>
    <xf numFmtId="0" fontId="18" fillId="2" borderId="0" xfId="0" applyFont="1" applyFill="1" applyAlignment="1" applyProtection="1">
      <alignment horizontal="left"/>
      <protection hidden="1"/>
    </xf>
    <xf numFmtId="165" fontId="0" fillId="2" borderId="0" xfId="0" applyNumberFormat="1" applyFill="1" applyAlignment="1" applyProtection="1">
      <alignment horizontal="left"/>
      <protection hidden="1"/>
    </xf>
    <xf numFmtId="3" fontId="8" fillId="0" borderId="0" xfId="0" applyNumberFormat="1" applyFont="1" applyAlignment="1" applyProtection="1">
      <alignment horizontal="left"/>
      <protection hidden="1"/>
    </xf>
    <xf numFmtId="0" fontId="8" fillId="2" borderId="0" xfId="0" applyFont="1" applyFill="1" applyAlignment="1" applyProtection="1">
      <alignment horizontal="left" vertical="top"/>
      <protection hidden="1"/>
    </xf>
    <xf numFmtId="0" fontId="8" fillId="2" borderId="0" xfId="0" quotePrefix="1" applyFont="1" applyFill="1" applyAlignment="1" applyProtection="1">
      <alignment horizontal="justify" vertical="top"/>
      <protection hidden="1"/>
    </xf>
    <xf numFmtId="0" fontId="8" fillId="2" borderId="0" xfId="0" applyFont="1" applyFill="1" applyAlignment="1" applyProtection="1">
      <alignment horizontal="justify" vertical="top"/>
      <protection hidden="1"/>
    </xf>
    <xf numFmtId="165" fontId="8" fillId="2" borderId="0" xfId="0" applyNumberFormat="1" applyFont="1" applyFill="1" applyAlignment="1" applyProtection="1">
      <alignment horizontal="left" vertical="top"/>
      <protection hidden="1"/>
    </xf>
    <xf numFmtId="3" fontId="8" fillId="2" borderId="0" xfId="0" applyNumberFormat="1" applyFont="1" applyFill="1" applyAlignment="1" applyProtection="1">
      <alignment horizontal="left" vertical="top"/>
      <protection hidden="1"/>
    </xf>
    <xf numFmtId="0" fontId="0" fillId="2" borderId="0" xfId="0" applyFill="1" applyAlignment="1" applyProtection="1">
      <alignment horizontal="left" vertical="top"/>
      <protection hidden="1"/>
    </xf>
    <xf numFmtId="0" fontId="8" fillId="2" borderId="0" xfId="0" quotePrefix="1" applyFont="1" applyFill="1" applyAlignment="1" applyProtection="1">
      <alignment horizontal="left" vertical="top"/>
      <protection hidden="1"/>
    </xf>
    <xf numFmtId="0" fontId="8" fillId="2" borderId="1" xfId="0" applyFont="1" applyFill="1" applyBorder="1" applyAlignment="1" applyProtection="1">
      <alignment horizontal="left" vertical="top"/>
      <protection hidden="1"/>
    </xf>
    <xf numFmtId="0" fontId="8" fillId="2" borderId="1" xfId="0" quotePrefix="1" applyFont="1" applyFill="1" applyBorder="1" applyAlignment="1" applyProtection="1">
      <alignment horizontal="left" vertical="top"/>
      <protection hidden="1"/>
    </xf>
    <xf numFmtId="0" fontId="12" fillId="2" borderId="0" xfId="0" applyFont="1" applyFill="1" applyAlignment="1" applyProtection="1">
      <alignment horizontal="left"/>
      <protection hidden="1"/>
    </xf>
    <xf numFmtId="0" fontId="15" fillId="2" borderId="0" xfId="0" applyFont="1" applyFill="1" applyAlignment="1" applyProtection="1">
      <alignment horizontal="justify" vertical="center" wrapText="1"/>
      <protection hidden="1"/>
    </xf>
    <xf numFmtId="0" fontId="12" fillId="2" borderId="0" xfId="0" applyFont="1" applyFill="1" applyAlignment="1" applyProtection="1">
      <alignment horizontal="left" indent="1"/>
      <protection hidden="1"/>
    </xf>
    <xf numFmtId="0" fontId="13" fillId="2" borderId="0" xfId="0" applyFont="1" applyFill="1" applyAlignment="1" applyProtection="1">
      <alignment horizontal="left" indent="1"/>
      <protection hidden="1"/>
    </xf>
    <xf numFmtId="0" fontId="14" fillId="2" borderId="0" xfId="0" applyFont="1" applyFill="1" applyAlignment="1" applyProtection="1">
      <alignment horizontal="justify" vertical="center" wrapText="1"/>
      <protection hidden="1"/>
    </xf>
    <xf numFmtId="0" fontId="0" fillId="2" borderId="1" xfId="0" applyFill="1" applyBorder="1" applyProtection="1">
      <protection hidden="1"/>
    </xf>
    <xf numFmtId="165" fontId="8" fillId="2" borderId="0" xfId="0" applyNumberFormat="1" applyFont="1" applyFill="1" applyAlignment="1" applyProtection="1">
      <alignment horizontal="right"/>
      <protection hidden="1"/>
    </xf>
    <xf numFmtId="4" fontId="8" fillId="2" borderId="0" xfId="0" applyNumberFormat="1" applyFont="1" applyFill="1" applyAlignment="1" applyProtection="1">
      <alignment horizontal="right"/>
      <protection hidden="1"/>
    </xf>
    <xf numFmtId="0" fontId="8" fillId="2" borderId="0" xfId="0" quotePrefix="1" applyFont="1" applyFill="1" applyProtection="1">
      <protection hidden="1"/>
    </xf>
    <xf numFmtId="0" fontId="2" fillId="2" borderId="1" xfId="0" applyFont="1" applyFill="1" applyBorder="1" applyProtection="1">
      <protection hidden="1"/>
    </xf>
    <xf numFmtId="165" fontId="8" fillId="2" borderId="1" xfId="0" applyNumberFormat="1" applyFont="1" applyFill="1" applyBorder="1" applyAlignment="1" applyProtection="1">
      <alignment horizontal="right"/>
      <protection hidden="1"/>
    </xf>
    <xf numFmtId="4" fontId="8" fillId="2" borderId="1" xfId="0" applyNumberFormat="1" applyFont="1" applyFill="1" applyBorder="1" applyAlignment="1" applyProtection="1">
      <alignment horizontal="right"/>
      <protection hidden="1"/>
    </xf>
    <xf numFmtId="0" fontId="8" fillId="2" borderId="1" xfId="0" quotePrefix="1" applyFont="1" applyFill="1" applyBorder="1" applyProtection="1">
      <protection hidden="1"/>
    </xf>
    <xf numFmtId="10" fontId="8" fillId="2" borderId="0" xfId="0" applyNumberFormat="1" applyFont="1" applyFill="1" applyAlignment="1" applyProtection="1">
      <alignment horizontal="left"/>
      <protection hidden="1"/>
    </xf>
    <xf numFmtId="9" fontId="0" fillId="2" borderId="0" xfId="0" applyNumberFormat="1" applyFill="1" applyAlignment="1" applyProtection="1">
      <alignment horizontal="left"/>
      <protection hidden="1"/>
    </xf>
    <xf numFmtId="15" fontId="0" fillId="2" borderId="0" xfId="0" applyNumberFormat="1" applyFill="1" applyAlignment="1" applyProtection="1">
      <alignment horizontal="left"/>
      <protection hidden="1"/>
    </xf>
    <xf numFmtId="0" fontId="1" fillId="2" borderId="0" xfId="0" applyFont="1" applyFill="1" applyProtection="1">
      <protection hidden="1"/>
    </xf>
    <xf numFmtId="14" fontId="7" fillId="2" borderId="0" xfId="0" applyNumberFormat="1" applyFont="1" applyFill="1" applyAlignment="1" applyProtection="1">
      <alignment horizontal="left"/>
      <protection locked="0"/>
    </xf>
    <xf numFmtId="3" fontId="7" fillId="2" borderId="0" xfId="0" applyNumberFormat="1" applyFont="1" applyFill="1" applyAlignment="1" applyProtection="1">
      <alignment horizontal="left"/>
      <protection locked="0"/>
    </xf>
    <xf numFmtId="4" fontId="5" fillId="2" borderId="0" xfId="0" applyNumberFormat="1" applyFont="1" applyFill="1" applyAlignment="1" applyProtection="1">
      <alignment horizontal="right"/>
      <protection hidden="1"/>
    </xf>
    <xf numFmtId="4" fontId="8" fillId="2" borderId="0" xfId="0" applyNumberFormat="1" applyFont="1" applyFill="1" applyAlignment="1" applyProtection="1">
      <alignment horizontal="left"/>
      <protection hidden="1"/>
    </xf>
    <xf numFmtId="0" fontId="22" fillId="3" borderId="10" xfId="0" applyFont="1" applyFill="1" applyBorder="1" applyAlignment="1" applyProtection="1">
      <alignment horizontal="center"/>
      <protection hidden="1"/>
    </xf>
    <xf numFmtId="0" fontId="22" fillId="3" borderId="11" xfId="0" applyFont="1" applyFill="1" applyBorder="1" applyAlignment="1" applyProtection="1">
      <alignment horizontal="center"/>
      <protection hidden="1"/>
    </xf>
    <xf numFmtId="49" fontId="22" fillId="3" borderId="12" xfId="0" applyNumberFormat="1" applyFont="1" applyFill="1" applyBorder="1" applyAlignment="1" applyProtection="1">
      <alignment horizontal="center"/>
      <protection hidden="1"/>
    </xf>
    <xf numFmtId="4" fontId="22" fillId="3" borderId="11" xfId="0" applyNumberFormat="1" applyFont="1" applyFill="1" applyBorder="1" applyAlignment="1" applyProtection="1">
      <alignment horizontal="center"/>
      <protection hidden="1"/>
    </xf>
    <xf numFmtId="4" fontId="22" fillId="3" borderId="13" xfId="0" applyNumberFormat="1" applyFont="1" applyFill="1" applyBorder="1" applyAlignment="1" applyProtection="1">
      <alignment horizontal="center"/>
      <protection hidden="1"/>
    </xf>
    <xf numFmtId="49" fontId="22" fillId="3" borderId="14" xfId="0" applyNumberFormat="1" applyFont="1" applyFill="1" applyBorder="1" applyAlignment="1" applyProtection="1">
      <alignment horizontal="center"/>
      <protection hidden="1"/>
    </xf>
    <xf numFmtId="49" fontId="22" fillId="3" borderId="15" xfId="0" applyNumberFormat="1" applyFont="1" applyFill="1" applyBorder="1" applyAlignment="1" applyProtection="1">
      <alignment horizontal="center"/>
      <protection hidden="1"/>
    </xf>
    <xf numFmtId="4" fontId="22" fillId="3" borderId="16" xfId="0" applyNumberFormat="1" applyFont="1" applyFill="1" applyBorder="1" applyProtection="1">
      <protection hidden="1"/>
    </xf>
    <xf numFmtId="4" fontId="4" fillId="2" borderId="0" xfId="0" applyNumberFormat="1" applyFont="1" applyFill="1" applyAlignment="1" applyProtection="1">
      <alignment horizontal="right"/>
      <protection hidden="1"/>
    </xf>
    <xf numFmtId="49" fontId="7" fillId="2" borderId="0" xfId="0" applyNumberFormat="1" applyFont="1" applyFill="1" applyProtection="1">
      <protection locked="0"/>
    </xf>
    <xf numFmtId="4" fontId="5" fillId="2" borderId="1" xfId="0" applyNumberFormat="1" applyFont="1" applyFill="1" applyBorder="1" applyAlignment="1" applyProtection="1">
      <alignment horizontal="right"/>
      <protection hidden="1"/>
    </xf>
    <xf numFmtId="0" fontId="9" fillId="2" borderId="0" xfId="0" applyFont="1" applyFill="1" applyProtection="1">
      <protection locked="0" hidden="1"/>
    </xf>
    <xf numFmtId="0" fontId="9" fillId="2" borderId="0" xfId="0" applyFont="1" applyFill="1" applyAlignment="1" applyProtection="1">
      <alignment horizontal="center"/>
      <protection locked="0" hidden="1"/>
    </xf>
    <xf numFmtId="0" fontId="5" fillId="4" borderId="17" xfId="0" applyFont="1" applyFill="1" applyBorder="1" applyProtection="1">
      <protection locked="0" hidden="1"/>
    </xf>
    <xf numFmtId="0" fontId="5" fillId="4" borderId="18" xfId="0" applyFont="1" applyFill="1" applyBorder="1" applyAlignment="1" applyProtection="1">
      <alignment horizontal="center"/>
      <protection locked="0" hidden="1"/>
    </xf>
    <xf numFmtId="0" fontId="5" fillId="4" borderId="19" xfId="0" applyFont="1" applyFill="1" applyBorder="1" applyAlignment="1" applyProtection="1">
      <alignment horizontal="center"/>
      <protection locked="0" hidden="1"/>
    </xf>
    <xf numFmtId="0" fontId="5" fillId="4" borderId="20" xfId="0" applyFont="1" applyFill="1" applyBorder="1" applyAlignment="1" applyProtection="1">
      <alignment horizontal="center"/>
      <protection locked="0" hidden="1"/>
    </xf>
    <xf numFmtId="0" fontId="5" fillId="2" borderId="0" xfId="0" applyFont="1" applyFill="1" applyProtection="1">
      <protection locked="0" hidden="1"/>
    </xf>
    <xf numFmtId="0" fontId="5" fillId="4" borderId="5" xfId="0" applyFont="1" applyFill="1" applyBorder="1" applyProtection="1">
      <protection locked="0" hidden="1"/>
    </xf>
    <xf numFmtId="0" fontId="5" fillId="4" borderId="8" xfId="0" applyFont="1" applyFill="1" applyBorder="1" applyProtection="1">
      <protection locked="0" hidden="1"/>
    </xf>
    <xf numFmtId="0" fontId="5" fillId="4" borderId="21" xfId="0" applyFont="1" applyFill="1" applyBorder="1" applyAlignment="1" applyProtection="1">
      <alignment horizontal="center"/>
      <protection locked="0" hidden="1"/>
    </xf>
    <xf numFmtId="0" fontId="5" fillId="4" borderId="22" xfId="0" applyFont="1" applyFill="1" applyBorder="1" applyAlignment="1" applyProtection="1">
      <alignment horizontal="center"/>
      <protection locked="0" hidden="1"/>
    </xf>
    <xf numFmtId="0" fontId="5" fillId="2" borderId="0" xfId="0" applyFont="1" applyFill="1" applyAlignment="1" applyProtection="1">
      <alignment horizontal="center"/>
      <protection locked="0" hidden="1"/>
    </xf>
    <xf numFmtId="0" fontId="5" fillId="4" borderId="21" xfId="0" applyFont="1" applyFill="1" applyBorder="1" applyAlignment="1" applyProtection="1">
      <alignment horizontal="left"/>
      <protection locked="0" hidden="1"/>
    </xf>
    <xf numFmtId="0" fontId="5" fillId="2" borderId="0" xfId="0" applyFont="1" applyFill="1" applyAlignment="1" applyProtection="1">
      <alignment horizontal="left"/>
      <protection locked="0" hidden="1"/>
    </xf>
    <xf numFmtId="166" fontId="5" fillId="2" borderId="0" xfId="0" applyNumberFormat="1" applyFont="1" applyFill="1" applyAlignment="1" applyProtection="1">
      <alignment horizontal="center"/>
      <protection locked="0" hidden="1"/>
    </xf>
    <xf numFmtId="2" fontId="5" fillId="4" borderId="22" xfId="0" applyNumberFormat="1" applyFont="1" applyFill="1" applyBorder="1" applyAlignment="1" applyProtection="1">
      <alignment horizontal="right"/>
      <protection locked="0" hidden="1"/>
    </xf>
    <xf numFmtId="4" fontId="5" fillId="2" borderId="0" xfId="0" applyNumberFormat="1" applyFont="1" applyFill="1" applyProtection="1">
      <protection locked="0" hidden="1"/>
    </xf>
    <xf numFmtId="0" fontId="4" fillId="2" borderId="0" xfId="0" applyFont="1" applyFill="1" applyAlignment="1" applyProtection="1">
      <alignment horizontal="center"/>
      <protection locked="0" hidden="1"/>
    </xf>
    <xf numFmtId="0" fontId="16" fillId="2" borderId="0" xfId="0" applyFont="1" applyFill="1" applyAlignment="1" applyProtection="1">
      <alignment horizontal="left"/>
      <protection locked="0" hidden="1"/>
    </xf>
    <xf numFmtId="3" fontId="16" fillId="2" borderId="0" xfId="0" applyNumberFormat="1" applyFont="1" applyFill="1" applyAlignment="1" applyProtection="1">
      <alignment horizontal="right"/>
      <protection locked="0" hidden="1"/>
    </xf>
    <xf numFmtId="0" fontId="17" fillId="2" borderId="0" xfId="0" applyFont="1" applyFill="1" applyProtection="1">
      <protection locked="0" hidden="1"/>
    </xf>
    <xf numFmtId="0" fontId="17" fillId="2" borderId="0" xfId="0" applyFont="1" applyFill="1" applyAlignment="1" applyProtection="1">
      <alignment horizontal="left"/>
      <protection locked="0" hidden="1"/>
    </xf>
    <xf numFmtId="2" fontId="17" fillId="2" borderId="0" xfId="0" applyNumberFormat="1" applyFont="1" applyFill="1" applyAlignment="1" applyProtection="1">
      <alignment horizontal="left"/>
      <protection locked="0" hidden="1"/>
    </xf>
    <xf numFmtId="164" fontId="17" fillId="2" borderId="0" xfId="0" applyNumberFormat="1" applyFont="1" applyFill="1" applyAlignment="1" applyProtection="1">
      <alignment horizontal="left"/>
      <protection locked="0" hidden="1"/>
    </xf>
    <xf numFmtId="4" fontId="17" fillId="2" borderId="0" xfId="0" applyNumberFormat="1" applyFont="1" applyFill="1" applyProtection="1">
      <protection locked="0" hidden="1"/>
    </xf>
    <xf numFmtId="0" fontId="5" fillId="4" borderId="23" xfId="0" applyFont="1" applyFill="1" applyBorder="1" applyAlignment="1" applyProtection="1">
      <alignment horizontal="left"/>
      <protection locked="0" hidden="1"/>
    </xf>
    <xf numFmtId="0" fontId="5" fillId="4" borderId="5" xfId="0" applyFont="1" applyFill="1" applyBorder="1" applyAlignment="1" applyProtection="1">
      <alignment horizontal="left"/>
      <protection locked="0" hidden="1"/>
    </xf>
    <xf numFmtId="165" fontId="8" fillId="2" borderId="0" xfId="0" applyNumberFormat="1" applyFont="1" applyFill="1" applyAlignment="1" applyProtection="1">
      <alignment horizontal="left"/>
      <protection locked="0" hidden="1"/>
    </xf>
    <xf numFmtId="3" fontId="7" fillId="2" borderId="0" xfId="0" applyNumberFormat="1" applyFont="1" applyFill="1" applyAlignment="1" applyProtection="1">
      <alignment horizontal="left"/>
      <protection locked="0" hidden="1"/>
    </xf>
    <xf numFmtId="167" fontId="5" fillId="4" borderId="24" xfId="0" applyNumberFormat="1" applyFont="1" applyFill="1" applyBorder="1" applyAlignment="1" applyProtection="1">
      <alignment horizontal="center"/>
      <protection locked="0" hidden="1"/>
    </xf>
    <xf numFmtId="167" fontId="5" fillId="4" borderId="25" xfId="0" applyNumberFormat="1" applyFont="1" applyFill="1" applyBorder="1" applyAlignment="1" applyProtection="1">
      <alignment horizontal="center"/>
      <protection locked="0" hidden="1"/>
    </xf>
    <xf numFmtId="167" fontId="5" fillId="4" borderId="26" xfId="0" applyNumberFormat="1" applyFont="1" applyFill="1" applyBorder="1" applyAlignment="1" applyProtection="1">
      <alignment horizontal="center"/>
      <protection locked="0" hidden="1"/>
    </xf>
    <xf numFmtId="165" fontId="5" fillId="4" borderId="27" xfId="0" applyNumberFormat="1" applyFont="1" applyFill="1" applyBorder="1" applyAlignment="1" applyProtection="1">
      <alignment horizontal="center"/>
      <protection locked="0" hidden="1"/>
    </xf>
    <xf numFmtId="165" fontId="5" fillId="4" borderId="28" xfId="0" applyNumberFormat="1" applyFont="1" applyFill="1" applyBorder="1" applyAlignment="1" applyProtection="1">
      <alignment horizontal="center"/>
      <protection locked="0" hidden="1"/>
    </xf>
    <xf numFmtId="165" fontId="5" fillId="4" borderId="29" xfId="0" applyNumberFormat="1" applyFont="1" applyFill="1" applyBorder="1" applyAlignment="1" applyProtection="1">
      <alignment horizontal="center"/>
      <protection locked="0" hidden="1"/>
    </xf>
    <xf numFmtId="168" fontId="17" fillId="2" borderId="0" xfId="0" applyNumberFormat="1" applyFont="1" applyFill="1" applyAlignment="1" applyProtection="1">
      <alignment horizontal="left"/>
      <protection locked="0" hidden="1"/>
    </xf>
    <xf numFmtId="0" fontId="23" fillId="2" borderId="0" xfId="0" applyFont="1" applyFill="1" applyAlignment="1" applyProtection="1">
      <alignment horizontal="left" vertical="top"/>
      <protection locked="0"/>
    </xf>
    <xf numFmtId="0" fontId="24" fillId="2" borderId="0" xfId="0" applyFont="1" applyFill="1" applyAlignment="1" applyProtection="1">
      <alignment horizontal="left" vertical="top"/>
      <protection locked="0"/>
    </xf>
    <xf numFmtId="0" fontId="24" fillId="2" borderId="0" xfId="0" applyFont="1" applyFill="1" applyAlignment="1" applyProtection="1">
      <alignment horizontal="left" vertical="top"/>
      <protection hidden="1"/>
    </xf>
    <xf numFmtId="0" fontId="23" fillId="2" borderId="0" xfId="0" applyFont="1" applyFill="1" applyAlignment="1" applyProtection="1">
      <alignment horizontal="left" vertical="center" indent="1"/>
      <protection hidden="1"/>
    </xf>
    <xf numFmtId="0" fontId="5" fillId="2" borderId="0" xfId="0" applyFont="1" applyFill="1" applyProtection="1">
      <protection hidden="1"/>
    </xf>
    <xf numFmtId="0" fontId="5" fillId="0" borderId="0" xfId="0" applyFont="1"/>
    <xf numFmtId="0" fontId="4" fillId="2" borderId="0" xfId="0" applyFont="1" applyFill="1" applyAlignment="1" applyProtection="1">
      <alignment horizontal="center"/>
      <protection hidden="1"/>
    </xf>
    <xf numFmtId="0" fontId="4" fillId="2" borderId="0" xfId="0" applyFont="1" applyFill="1" applyAlignment="1" applyProtection="1">
      <alignment vertical="top"/>
      <protection hidden="1"/>
    </xf>
    <xf numFmtId="0" fontId="25" fillId="2" borderId="0" xfId="0" applyFont="1" applyFill="1" applyAlignment="1" applyProtection="1">
      <alignment vertical="top"/>
      <protection hidden="1"/>
    </xf>
    <xf numFmtId="0" fontId="5" fillId="2" borderId="0" xfId="0" applyFont="1" applyFill="1" applyAlignment="1" applyProtection="1">
      <alignment horizontal="justify" vertical="top"/>
      <protection hidden="1"/>
    </xf>
    <xf numFmtId="0" fontId="4" fillId="2" borderId="0" xfId="0" applyFont="1" applyFill="1" applyProtection="1">
      <protection hidden="1"/>
    </xf>
    <xf numFmtId="0" fontId="25" fillId="2" borderId="0" xfId="0" applyFont="1" applyFill="1" applyProtection="1">
      <protection hidden="1"/>
    </xf>
    <xf numFmtId="0" fontId="5" fillId="2" borderId="0" xfId="0" applyFont="1" applyFill="1" applyAlignment="1" applyProtection="1">
      <alignment horizontal="left"/>
      <protection hidden="1"/>
    </xf>
    <xf numFmtId="0" fontId="5" fillId="2" borderId="0" xfId="0" applyFont="1" applyFill="1" applyAlignment="1" applyProtection="1">
      <alignment horizontal="left" indent="1"/>
      <protection hidden="1"/>
    </xf>
    <xf numFmtId="0" fontId="4" fillId="2" borderId="0" xfId="0" applyFont="1" applyFill="1" applyAlignment="1" applyProtection="1">
      <alignment horizontal="left" indent="1"/>
      <protection hidden="1"/>
    </xf>
    <xf numFmtId="0" fontId="5" fillId="0" borderId="0" xfId="0" applyFont="1" applyProtection="1">
      <protection hidden="1"/>
    </xf>
    <xf numFmtId="0" fontId="4" fillId="0" borderId="0" xfId="0" applyFont="1" applyProtection="1">
      <protection hidden="1"/>
    </xf>
    <xf numFmtId="165" fontId="5" fillId="0" borderId="0" xfId="0" applyNumberFormat="1" applyFont="1" applyAlignment="1" applyProtection="1">
      <alignment horizontal="right"/>
      <protection hidden="1"/>
    </xf>
    <xf numFmtId="4" fontId="5" fillId="0" borderId="0" xfId="0" applyNumberFormat="1" applyFont="1" applyAlignment="1" applyProtection="1">
      <alignment horizontal="right"/>
      <protection hidden="1"/>
    </xf>
    <xf numFmtId="4" fontId="5" fillId="0" borderId="0" xfId="0" applyNumberFormat="1" applyFont="1" applyAlignment="1" applyProtection="1">
      <alignment horizontal="left"/>
      <protection hidden="1"/>
    </xf>
    <xf numFmtId="0" fontId="5" fillId="0" borderId="0" xfId="0" quotePrefix="1" applyFont="1" applyProtection="1">
      <protection hidden="1"/>
    </xf>
    <xf numFmtId="0" fontId="4" fillId="0" borderId="0" xfId="0" applyFont="1" applyAlignment="1" applyProtection="1">
      <alignment horizontal="left" indent="1"/>
      <protection hidden="1"/>
    </xf>
    <xf numFmtId="0" fontId="25" fillId="0" borderId="0" xfId="0" applyFont="1" applyProtection="1">
      <protection hidden="1"/>
    </xf>
    <xf numFmtId="0" fontId="5" fillId="0" borderId="0" xfId="0" applyFont="1" applyAlignment="1" applyProtection="1">
      <alignment horizontal="left"/>
      <protection hidden="1"/>
    </xf>
    <xf numFmtId="49" fontId="4" fillId="0" borderId="0" xfId="0" applyNumberFormat="1" applyFont="1" applyProtection="1">
      <protection locked="0"/>
    </xf>
    <xf numFmtId="10" fontId="5" fillId="0" borderId="0" xfId="0" applyNumberFormat="1" applyFont="1" applyAlignment="1" applyProtection="1">
      <alignment horizontal="left"/>
      <protection hidden="1"/>
    </xf>
    <xf numFmtId="9" fontId="5" fillId="0" borderId="0" xfId="0" applyNumberFormat="1" applyFont="1" applyAlignment="1" applyProtection="1">
      <alignment horizontal="left"/>
      <protection hidden="1"/>
    </xf>
    <xf numFmtId="10" fontId="4" fillId="0" borderId="0" xfId="0" applyNumberFormat="1" applyFont="1" applyAlignment="1" applyProtection="1">
      <alignment horizontal="left"/>
      <protection locked="0"/>
    </xf>
    <xf numFmtId="3" fontId="5" fillId="0" borderId="0" xfId="0" applyNumberFormat="1" applyFont="1" applyAlignment="1" applyProtection="1">
      <alignment horizontal="left"/>
      <protection hidden="1"/>
    </xf>
    <xf numFmtId="14" fontId="4" fillId="0" borderId="0" xfId="0" applyNumberFormat="1" applyFont="1" applyAlignment="1" applyProtection="1">
      <alignment horizontal="left"/>
      <protection locked="0"/>
    </xf>
    <xf numFmtId="15" fontId="5" fillId="0" borderId="0" xfId="0" applyNumberFormat="1" applyFont="1" applyAlignment="1" applyProtection="1">
      <alignment horizontal="left"/>
      <protection hidden="1"/>
    </xf>
    <xf numFmtId="3" fontId="5" fillId="2" borderId="0" xfId="0" applyNumberFormat="1" applyFont="1" applyFill="1" applyAlignment="1" applyProtection="1">
      <alignment horizontal="right"/>
      <protection hidden="1"/>
    </xf>
    <xf numFmtId="49" fontId="5" fillId="2" borderId="0" xfId="0" applyNumberFormat="1" applyFont="1" applyFill="1" applyAlignment="1" applyProtection="1">
      <alignment horizontal="right"/>
      <protection hidden="1"/>
    </xf>
    <xf numFmtId="165" fontId="5" fillId="2" borderId="0" xfId="0" applyNumberFormat="1" applyFont="1" applyFill="1" applyAlignment="1" applyProtection="1">
      <alignment horizontal="right"/>
      <protection hidden="1"/>
    </xf>
    <xf numFmtId="4" fontId="5" fillId="2" borderId="0" xfId="0" applyNumberFormat="1" applyFont="1" applyFill="1" applyAlignment="1" applyProtection="1">
      <alignment horizontal="left"/>
      <protection hidden="1"/>
    </xf>
    <xf numFmtId="0" fontId="5" fillId="2" borderId="0" xfId="0" quotePrefix="1" applyFont="1" applyFill="1" applyProtection="1">
      <protection hidden="1"/>
    </xf>
    <xf numFmtId="0" fontId="23" fillId="2" borderId="0" xfId="0" applyFont="1" applyFill="1" applyProtection="1">
      <protection hidden="1"/>
    </xf>
    <xf numFmtId="0" fontId="24" fillId="2" borderId="0" xfId="0" applyFont="1" applyFill="1" applyAlignment="1" applyProtection="1">
      <alignment vertical="top"/>
      <protection hidden="1"/>
    </xf>
    <xf numFmtId="0" fontId="26" fillId="2" borderId="0" xfId="0" applyFont="1" applyFill="1" applyAlignment="1" applyProtection="1">
      <alignment vertical="top"/>
      <protection hidden="1"/>
    </xf>
    <xf numFmtId="0" fontId="23" fillId="2" borderId="0" xfId="0" applyFont="1" applyFill="1" applyAlignment="1" applyProtection="1">
      <alignment horizontal="justify" vertical="top"/>
      <protection hidden="1"/>
    </xf>
    <xf numFmtId="0" fontId="23" fillId="2" borderId="0" xfId="0" applyFont="1" applyFill="1" applyAlignment="1">
      <alignment horizontal="justify" vertical="top" wrapText="1"/>
    </xf>
    <xf numFmtId="0" fontId="23" fillId="2" borderId="0" xfId="0" applyFont="1" applyFill="1" applyAlignment="1" applyProtection="1">
      <alignment horizontal="left" vertical="top"/>
      <protection hidden="1"/>
    </xf>
    <xf numFmtId="0" fontId="23" fillId="2" borderId="0" xfId="0" applyFont="1" applyFill="1" applyAlignment="1" applyProtection="1">
      <alignment vertical="top"/>
      <protection hidden="1"/>
    </xf>
    <xf numFmtId="0" fontId="23" fillId="2" borderId="0" xfId="0" applyFont="1" applyFill="1" applyAlignment="1">
      <alignment horizontal="right" vertical="top"/>
    </xf>
    <xf numFmtId="3" fontId="23" fillId="2" borderId="0" xfId="0" applyNumberFormat="1" applyFont="1" applyFill="1" applyAlignment="1">
      <alignment vertical="top"/>
    </xf>
    <xf numFmtId="0" fontId="24" fillId="2" borderId="0" xfId="0" applyFont="1" applyFill="1" applyAlignment="1" applyProtection="1">
      <alignment vertical="top"/>
      <protection locked="0"/>
    </xf>
    <xf numFmtId="0" fontId="23" fillId="2" borderId="0" xfId="0" applyFont="1" applyFill="1" applyAlignment="1" applyProtection="1">
      <alignment horizontal="right"/>
      <protection hidden="1"/>
    </xf>
    <xf numFmtId="0" fontId="24" fillId="2" borderId="0" xfId="0" applyFont="1" applyFill="1" applyProtection="1">
      <protection hidden="1"/>
    </xf>
    <xf numFmtId="0" fontId="26" fillId="2" borderId="0" xfId="0" applyFont="1" applyFill="1" applyProtection="1">
      <protection hidden="1"/>
    </xf>
    <xf numFmtId="0" fontId="23" fillId="2" borderId="0" xfId="0" applyFont="1" applyFill="1" applyAlignment="1" applyProtection="1">
      <alignment horizontal="left"/>
      <protection hidden="1"/>
    </xf>
    <xf numFmtId="0" fontId="23" fillId="2" borderId="30" xfId="0" applyFont="1" applyFill="1" applyBorder="1" applyProtection="1">
      <protection hidden="1"/>
    </xf>
    <xf numFmtId="0" fontId="23" fillId="2" borderId="30" xfId="0" applyFont="1" applyFill="1" applyBorder="1" applyAlignment="1" applyProtection="1">
      <alignment horizontal="left"/>
      <protection hidden="1"/>
    </xf>
    <xf numFmtId="0" fontId="23" fillId="2" borderId="30" xfId="0" applyFont="1" applyFill="1" applyBorder="1" applyAlignment="1" applyProtection="1">
      <alignment horizontal="right"/>
      <protection hidden="1"/>
    </xf>
    <xf numFmtId="0" fontId="23" fillId="0" borderId="30" xfId="0" applyFont="1" applyBorder="1"/>
    <xf numFmtId="0" fontId="23" fillId="2" borderId="0" xfId="0" applyFont="1" applyFill="1" applyAlignment="1" applyProtection="1">
      <alignment horizontal="center"/>
      <protection hidden="1"/>
    </xf>
    <xf numFmtId="0" fontId="23" fillId="2" borderId="1" xfId="0" applyFont="1" applyFill="1" applyBorder="1" applyProtection="1">
      <protection hidden="1"/>
    </xf>
    <xf numFmtId="0" fontId="23" fillId="2" borderId="1" xfId="0" applyFont="1" applyFill="1" applyBorder="1" applyAlignment="1" applyProtection="1">
      <alignment horizontal="right"/>
      <protection hidden="1"/>
    </xf>
    <xf numFmtId="165" fontId="23" fillId="2" borderId="0" xfId="0" applyNumberFormat="1" applyFont="1" applyFill="1" applyAlignment="1" applyProtection="1">
      <alignment horizontal="left"/>
      <protection hidden="1"/>
    </xf>
    <xf numFmtId="3" fontId="23" fillId="2" borderId="0" xfId="0" applyNumberFormat="1" applyFont="1" applyFill="1" applyAlignment="1" applyProtection="1">
      <alignment horizontal="left"/>
      <protection hidden="1"/>
    </xf>
    <xf numFmtId="165" fontId="23" fillId="2" borderId="0" xfId="0" applyNumberFormat="1" applyFont="1" applyFill="1" applyAlignment="1" applyProtection="1">
      <alignment horizontal="left"/>
      <protection locked="0" hidden="1"/>
    </xf>
    <xf numFmtId="3" fontId="24" fillId="2" borderId="0" xfId="0" applyNumberFormat="1" applyFont="1" applyFill="1" applyAlignment="1" applyProtection="1">
      <alignment horizontal="left"/>
      <protection locked="0"/>
    </xf>
    <xf numFmtId="3" fontId="23" fillId="2" borderId="0" xfId="0" applyNumberFormat="1" applyFont="1" applyFill="1" applyAlignment="1" applyProtection="1">
      <alignment horizontal="left"/>
      <protection locked="0" hidden="1"/>
    </xf>
    <xf numFmtId="0" fontId="23" fillId="2" borderId="0" xfId="0" quotePrefix="1" applyFont="1" applyFill="1" applyAlignment="1" applyProtection="1">
      <alignment horizontal="justify" vertical="top"/>
      <protection hidden="1"/>
    </xf>
    <xf numFmtId="0" fontId="23" fillId="2" borderId="0" xfId="0" applyFont="1" applyFill="1" applyAlignment="1" applyProtection="1">
      <alignment horizontal="right" vertical="top"/>
      <protection hidden="1"/>
    </xf>
    <xf numFmtId="165" fontId="23" fillId="2" borderId="0" xfId="0" applyNumberFormat="1" applyFont="1" applyFill="1" applyAlignment="1" applyProtection="1">
      <alignment horizontal="left" vertical="top"/>
      <protection hidden="1"/>
    </xf>
    <xf numFmtId="3" fontId="23" fillId="2" borderId="0" xfId="0" applyNumberFormat="1" applyFont="1" applyFill="1" applyAlignment="1" applyProtection="1">
      <alignment horizontal="left" vertical="top"/>
      <protection hidden="1"/>
    </xf>
    <xf numFmtId="0" fontId="23" fillId="2" borderId="0" xfId="0" quotePrefix="1" applyFont="1" applyFill="1" applyAlignment="1" applyProtection="1">
      <alignment horizontal="left" vertical="top"/>
      <protection hidden="1"/>
    </xf>
    <xf numFmtId="0" fontId="24" fillId="2" borderId="0" xfId="0" quotePrefix="1" applyFont="1" applyFill="1" applyAlignment="1" applyProtection="1">
      <alignment horizontal="left" vertical="top"/>
      <protection hidden="1"/>
    </xf>
    <xf numFmtId="0" fontId="24" fillId="2" borderId="0" xfId="0" applyFont="1" applyFill="1" applyAlignment="1" applyProtection="1">
      <alignment horizontal="left"/>
      <protection hidden="1"/>
    </xf>
    <xf numFmtId="0" fontId="24" fillId="2" borderId="0" xfId="0" applyFont="1" applyFill="1" applyAlignment="1" applyProtection="1">
      <alignment vertical="center" wrapText="1"/>
      <protection hidden="1"/>
    </xf>
    <xf numFmtId="0" fontId="23" fillId="2" borderId="0" xfId="0" applyFont="1" applyFill="1" applyAlignment="1" applyProtection="1">
      <alignment horizontal="right" vertical="center" wrapText="1"/>
      <protection hidden="1"/>
    </xf>
    <xf numFmtId="0" fontId="5" fillId="2" borderId="0" xfId="0" applyFont="1" applyFill="1"/>
    <xf numFmtId="0" fontId="23" fillId="2" borderId="1" xfId="0" applyFont="1" applyFill="1" applyBorder="1" applyAlignment="1" applyProtection="1">
      <alignment horizontal="left"/>
      <protection hidden="1"/>
    </xf>
    <xf numFmtId="0" fontId="23" fillId="2" borderId="0" xfId="0" applyFont="1" applyFill="1" applyAlignment="1" applyProtection="1">
      <alignment horizontal="left" vertical="center"/>
      <protection hidden="1"/>
    </xf>
    <xf numFmtId="0" fontId="1" fillId="2" borderId="0" xfId="0" applyFont="1" applyFill="1" applyProtection="1">
      <protection locked="0" hidden="1"/>
    </xf>
    <xf numFmtId="0" fontId="1" fillId="2" borderId="0" xfId="0" applyFont="1" applyFill="1" applyAlignment="1" applyProtection="1">
      <alignment horizontal="left"/>
      <protection locked="0" hidden="1"/>
    </xf>
    <xf numFmtId="1" fontId="17" fillId="2" borderId="0" xfId="0" applyNumberFormat="1" applyFont="1" applyFill="1" applyProtection="1">
      <protection locked="0" hidden="1"/>
    </xf>
    <xf numFmtId="0" fontId="10" fillId="2" borderId="0" xfId="0" applyFont="1" applyFill="1" applyAlignment="1" applyProtection="1">
      <alignment horizontal="left" vertical="center"/>
      <protection locked="0"/>
    </xf>
    <xf numFmtId="0" fontId="11" fillId="2" borderId="0" xfId="0" applyFont="1" applyFill="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7" fillId="2" borderId="0" xfId="0" applyFont="1" applyFill="1" applyAlignment="1" applyProtection="1">
      <alignment horizontal="left" vertical="center"/>
      <protection locked="0"/>
    </xf>
    <xf numFmtId="0" fontId="7" fillId="2" borderId="32" xfId="0" applyFont="1" applyFill="1" applyBorder="1" applyAlignment="1" applyProtection="1">
      <alignment horizontal="left" vertical="center"/>
      <protection locked="0"/>
    </xf>
    <xf numFmtId="0" fontId="8" fillId="2" borderId="0" xfId="0" applyFont="1" applyFill="1" applyProtection="1">
      <protection locked="0" hidden="1"/>
    </xf>
    <xf numFmtId="0" fontId="19" fillId="6" borderId="31" xfId="0" applyFont="1" applyFill="1" applyBorder="1" applyAlignment="1" applyProtection="1">
      <alignment horizontal="left" vertical="top"/>
      <protection locked="0"/>
    </xf>
    <xf numFmtId="0" fontId="19" fillId="6" borderId="32" xfId="0" applyFont="1" applyFill="1" applyBorder="1" applyAlignment="1" applyProtection="1">
      <alignment horizontal="left" vertical="top"/>
      <protection locked="0"/>
    </xf>
    <xf numFmtId="2" fontId="5" fillId="7" borderId="33" xfId="0" applyNumberFormat="1" applyFont="1" applyFill="1" applyBorder="1" applyProtection="1">
      <protection hidden="1"/>
    </xf>
    <xf numFmtId="2" fontId="5" fillId="7" borderId="6" xfId="0" applyNumberFormat="1" applyFont="1" applyFill="1" applyBorder="1" applyProtection="1">
      <protection hidden="1"/>
    </xf>
    <xf numFmtId="2" fontId="5" fillId="7" borderId="28" xfId="0" applyNumberFormat="1" applyFont="1" applyFill="1" applyBorder="1" applyProtection="1">
      <protection hidden="1"/>
    </xf>
    <xf numFmtId="2" fontId="5" fillId="7" borderId="7" xfId="0" applyNumberFormat="1" applyFont="1" applyFill="1" applyBorder="1" applyProtection="1">
      <protection hidden="1"/>
    </xf>
    <xf numFmtId="2" fontId="5" fillId="7" borderId="34" xfId="0" applyNumberFormat="1" applyFont="1" applyFill="1" applyBorder="1" applyProtection="1">
      <protection hidden="1"/>
    </xf>
    <xf numFmtId="2" fontId="5" fillId="7" borderId="35" xfId="0" applyNumberFormat="1" applyFont="1" applyFill="1" applyBorder="1" applyProtection="1">
      <protection hidden="1"/>
    </xf>
    <xf numFmtId="2" fontId="5" fillId="7" borderId="9" xfId="0" applyNumberFormat="1" applyFont="1" applyFill="1" applyBorder="1" applyProtection="1">
      <protection hidden="1"/>
    </xf>
    <xf numFmtId="2" fontId="5" fillId="7" borderId="36" xfId="0" applyNumberFormat="1" applyFont="1" applyFill="1" applyBorder="1" applyProtection="1">
      <protection hidden="1"/>
    </xf>
    <xf numFmtId="2" fontId="5" fillId="7" borderId="37" xfId="0" applyNumberFormat="1" applyFont="1" applyFill="1" applyBorder="1" applyProtection="1">
      <protection hidden="1"/>
    </xf>
    <xf numFmtId="0" fontId="19" fillId="6" borderId="38" xfId="0" applyFont="1" applyFill="1" applyBorder="1" applyAlignment="1" applyProtection="1">
      <alignment horizontal="left" vertical="top"/>
      <protection locked="0"/>
    </xf>
    <xf numFmtId="0" fontId="19" fillId="6" borderId="39" xfId="0" applyFont="1" applyFill="1" applyBorder="1" applyAlignment="1" applyProtection="1">
      <alignment horizontal="left" vertical="top"/>
      <protection locked="0"/>
    </xf>
    <xf numFmtId="0" fontId="10" fillId="2" borderId="1" xfId="0" applyFont="1" applyFill="1" applyBorder="1" applyAlignment="1" applyProtection="1">
      <alignment horizontal="left" vertical="center"/>
      <protection locked="0"/>
    </xf>
    <xf numFmtId="0" fontId="10" fillId="2" borderId="39" xfId="0" applyFont="1" applyFill="1" applyBorder="1" applyAlignment="1" applyProtection="1">
      <alignment horizontal="left" vertical="center"/>
      <protection locked="0"/>
    </xf>
    <xf numFmtId="9" fontId="0" fillId="2" borderId="0" xfId="0" applyNumberFormat="1" applyFill="1" applyProtection="1">
      <protection hidden="1"/>
    </xf>
    <xf numFmtId="0" fontId="10" fillId="2" borderId="0" xfId="0" applyFont="1" applyFill="1" applyAlignment="1" applyProtection="1">
      <alignment horizontal="center" vertical="center"/>
      <protection locked="0"/>
    </xf>
    <xf numFmtId="9" fontId="10" fillId="2" borderId="0" xfId="1" applyFont="1" applyFill="1" applyBorder="1" applyAlignment="1" applyProtection="1">
      <alignment horizontal="center" vertical="center"/>
      <protection locked="0"/>
    </xf>
    <xf numFmtId="9" fontId="0" fillId="2" borderId="0" xfId="1" applyFont="1" applyFill="1" applyProtection="1">
      <protection hidden="1"/>
    </xf>
    <xf numFmtId="0" fontId="4" fillId="2" borderId="0" xfId="0" applyFont="1" applyFill="1" applyAlignment="1" applyProtection="1">
      <alignment horizontal="left"/>
      <protection hidden="1"/>
    </xf>
    <xf numFmtId="0" fontId="27" fillId="2" borderId="0" xfId="0" applyFont="1" applyFill="1" applyProtection="1">
      <protection locked="0" hidden="1"/>
    </xf>
    <xf numFmtId="1" fontId="27" fillId="2" borderId="0" xfId="0" applyNumberFormat="1" applyFont="1" applyFill="1" applyProtection="1">
      <protection locked="0" hidden="1"/>
    </xf>
    <xf numFmtId="0" fontId="10" fillId="2" borderId="0" xfId="0" applyFont="1" applyFill="1" applyAlignment="1">
      <alignment horizontal="left" vertical="center"/>
    </xf>
    <xf numFmtId="0" fontId="11" fillId="2" borderId="0" xfId="0" applyFont="1" applyFill="1" applyAlignment="1">
      <alignment horizontal="center" vertical="center"/>
    </xf>
    <xf numFmtId="0" fontId="10" fillId="2" borderId="0" xfId="0" applyFont="1" applyFill="1" applyAlignment="1">
      <alignment horizontal="center" vertical="center"/>
    </xf>
    <xf numFmtId="0" fontId="10" fillId="2" borderId="0" xfId="0" applyFont="1" applyFill="1" applyAlignment="1">
      <alignment vertical="center"/>
    </xf>
    <xf numFmtId="0" fontId="5" fillId="2" borderId="5" xfId="0" applyFont="1" applyFill="1" applyBorder="1" applyAlignment="1" applyProtection="1">
      <alignment horizontal="center"/>
      <protection hidden="1"/>
    </xf>
    <xf numFmtId="1" fontId="5" fillId="2" borderId="6" xfId="0" applyNumberFormat="1" applyFont="1" applyFill="1" applyBorder="1" applyAlignment="1" applyProtection="1">
      <alignment horizontal="center"/>
      <protection hidden="1"/>
    </xf>
    <xf numFmtId="11" fontId="5" fillId="2" borderId="6" xfId="0" applyNumberFormat="1" applyFont="1" applyFill="1" applyBorder="1" applyAlignment="1" applyProtection="1">
      <alignment horizontal="left"/>
      <protection hidden="1"/>
    </xf>
    <xf numFmtId="3" fontId="5" fillId="2" borderId="6" xfId="0" applyNumberFormat="1" applyFont="1" applyFill="1" applyBorder="1" applyAlignment="1" applyProtection="1">
      <alignment horizontal="right"/>
      <protection hidden="1"/>
    </xf>
    <xf numFmtId="4" fontId="5" fillId="2" borderId="6" xfId="0" applyNumberFormat="1" applyFont="1" applyFill="1" applyBorder="1" applyAlignment="1" applyProtection="1">
      <alignment horizontal="center"/>
      <protection hidden="1"/>
    </xf>
    <xf numFmtId="4" fontId="5" fillId="2" borderId="7" xfId="0" applyNumberFormat="1" applyFont="1" applyFill="1" applyBorder="1" applyAlignment="1" applyProtection="1">
      <alignment horizontal="right"/>
      <protection hidden="1"/>
    </xf>
    <xf numFmtId="2" fontId="5" fillId="8" borderId="0" xfId="0" applyNumberFormat="1" applyFont="1" applyFill="1" applyAlignment="1" applyProtection="1">
      <alignment horizontal="center"/>
      <protection locked="0" hidden="1"/>
    </xf>
    <xf numFmtId="9" fontId="7" fillId="7" borderId="0" xfId="1" applyFont="1" applyFill="1" applyBorder="1" applyAlignment="1" applyProtection="1">
      <alignment vertical="center"/>
      <protection locked="0" hidden="1"/>
    </xf>
    <xf numFmtId="9" fontId="7" fillId="9" borderId="0" xfId="1" applyFont="1" applyFill="1" applyBorder="1" applyAlignment="1" applyProtection="1">
      <alignment horizontal="left" vertical="center"/>
      <protection locked="0" hidden="1"/>
    </xf>
    <xf numFmtId="10" fontId="7" fillId="7" borderId="0" xfId="0" applyNumberFormat="1" applyFont="1" applyFill="1" applyAlignment="1">
      <alignment horizontal="left"/>
    </xf>
    <xf numFmtId="0" fontId="7" fillId="7" borderId="0" xfId="0" applyFont="1" applyFill="1" applyAlignment="1" applyProtection="1">
      <alignment horizontal="left"/>
      <protection hidden="1"/>
    </xf>
    <xf numFmtId="9" fontId="7" fillId="7" borderId="0" xfId="0" applyNumberFormat="1" applyFont="1" applyFill="1" applyAlignment="1" applyProtection="1">
      <alignment horizontal="left"/>
      <protection locked="0"/>
    </xf>
    <xf numFmtId="3" fontId="7" fillId="9" borderId="0" xfId="0" applyNumberFormat="1" applyFont="1" applyFill="1" applyAlignment="1" applyProtection="1">
      <alignment horizontal="left"/>
      <protection locked="0"/>
    </xf>
    <xf numFmtId="0" fontId="5" fillId="4" borderId="40" xfId="0" applyFont="1" applyFill="1" applyBorder="1" applyProtection="1">
      <protection locked="0" hidden="1"/>
    </xf>
    <xf numFmtId="0" fontId="19" fillId="6" borderId="31" xfId="0" applyFont="1" applyFill="1" applyBorder="1" applyAlignment="1" applyProtection="1">
      <alignment horizontal="left" vertical="top"/>
      <protection locked="0"/>
    </xf>
    <xf numFmtId="0" fontId="19" fillId="6" borderId="32" xfId="0" applyFont="1" applyFill="1" applyBorder="1" applyAlignment="1" applyProtection="1">
      <alignment horizontal="left" vertical="top"/>
      <protection locked="0"/>
    </xf>
    <xf numFmtId="0" fontId="10" fillId="2" borderId="0" xfId="0" applyFont="1" applyFill="1" applyAlignment="1" applyProtection="1">
      <alignment horizontal="left" vertical="center"/>
      <protection locked="0"/>
    </xf>
    <xf numFmtId="0" fontId="10" fillId="2" borderId="32" xfId="0" applyFont="1" applyFill="1" applyBorder="1" applyAlignment="1" applyProtection="1">
      <alignment horizontal="left" vertical="center"/>
      <protection locked="0"/>
    </xf>
    <xf numFmtId="0" fontId="10" fillId="9" borderId="0" xfId="0" applyFont="1" applyFill="1" applyAlignment="1" applyProtection="1">
      <alignment horizontal="left" vertical="center"/>
      <protection locked="0"/>
    </xf>
    <xf numFmtId="0" fontId="19" fillId="6" borderId="43" xfId="0" applyFont="1" applyFill="1" applyBorder="1" applyAlignment="1" applyProtection="1">
      <alignment horizontal="left" vertical="top"/>
      <protection locked="0"/>
    </xf>
    <xf numFmtId="0" fontId="19" fillId="6" borderId="44" xfId="0" applyFont="1" applyFill="1" applyBorder="1" applyAlignment="1" applyProtection="1">
      <alignment horizontal="left" vertical="top"/>
      <protection locked="0"/>
    </xf>
    <xf numFmtId="0" fontId="10" fillId="2" borderId="43" xfId="0" applyFont="1" applyFill="1" applyBorder="1" applyAlignment="1" applyProtection="1">
      <alignment horizontal="left" vertical="center"/>
      <protection locked="0"/>
    </xf>
    <xf numFmtId="0" fontId="10" fillId="2" borderId="30" xfId="0" applyFont="1" applyFill="1" applyBorder="1" applyAlignment="1" applyProtection="1">
      <alignment horizontal="left" vertical="center"/>
      <protection locked="0"/>
    </xf>
    <xf numFmtId="0" fontId="10" fillId="2" borderId="44" xfId="0" applyFont="1" applyFill="1" applyBorder="1" applyAlignment="1" applyProtection="1">
      <alignment horizontal="left" vertical="center"/>
      <protection locked="0"/>
    </xf>
    <xf numFmtId="0" fontId="10" fillId="2" borderId="38"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10" fillId="2" borderId="39" xfId="0" applyFont="1" applyFill="1" applyBorder="1" applyAlignment="1" applyProtection="1">
      <alignment horizontal="left" vertical="center"/>
      <protection locked="0"/>
    </xf>
    <xf numFmtId="1" fontId="10" fillId="9" borderId="0" xfId="0" applyNumberFormat="1" applyFont="1" applyFill="1" applyAlignment="1" applyProtection="1">
      <alignment horizontal="left" vertical="center"/>
      <protection locked="0"/>
    </xf>
    <xf numFmtId="0" fontId="21" fillId="2" borderId="1" xfId="0" applyFont="1" applyFill="1" applyBorder="1" applyAlignment="1" applyProtection="1">
      <alignment horizontal="center"/>
      <protection hidden="1"/>
    </xf>
    <xf numFmtId="0" fontId="10" fillId="9" borderId="31" xfId="0" applyFont="1" applyFill="1" applyBorder="1" applyAlignment="1" applyProtection="1">
      <alignment horizontal="left" vertical="center"/>
      <protection locked="0"/>
    </xf>
    <xf numFmtId="0" fontId="10" fillId="9" borderId="32" xfId="0" applyFont="1" applyFill="1" applyBorder="1" applyAlignment="1" applyProtection="1">
      <alignment horizontal="left" vertical="center"/>
      <protection locked="0"/>
    </xf>
    <xf numFmtId="0" fontId="10" fillId="9" borderId="38" xfId="0" applyFont="1" applyFill="1" applyBorder="1" applyAlignment="1" applyProtection="1">
      <alignment horizontal="left" vertical="center"/>
      <protection locked="0"/>
    </xf>
    <xf numFmtId="0" fontId="10" fillId="9" borderId="1" xfId="0" applyFont="1" applyFill="1" applyBorder="1" applyAlignment="1" applyProtection="1">
      <alignment horizontal="left" vertical="center"/>
      <protection locked="0"/>
    </xf>
    <xf numFmtId="0" fontId="10" fillId="9" borderId="39" xfId="0" applyFont="1" applyFill="1" applyBorder="1" applyAlignment="1" applyProtection="1">
      <alignment horizontal="left" vertical="center"/>
      <protection locked="0"/>
    </xf>
    <xf numFmtId="0" fontId="10" fillId="9" borderId="30" xfId="0" applyFont="1" applyFill="1" applyBorder="1" applyAlignment="1" applyProtection="1">
      <alignment horizontal="left" vertical="center"/>
      <protection locked="0"/>
    </xf>
    <xf numFmtId="0" fontId="10" fillId="9" borderId="44" xfId="0" applyFont="1" applyFill="1" applyBorder="1" applyAlignment="1" applyProtection="1">
      <alignment horizontal="left" vertical="center"/>
      <protection locked="0"/>
    </xf>
    <xf numFmtId="0" fontId="19" fillId="6" borderId="38" xfId="0" applyFont="1" applyFill="1" applyBorder="1" applyAlignment="1" applyProtection="1">
      <alignment horizontal="left" vertical="top"/>
      <protection locked="0"/>
    </xf>
    <xf numFmtId="0" fontId="19" fillId="6" borderId="39" xfId="0" applyFont="1" applyFill="1" applyBorder="1" applyAlignment="1" applyProtection="1">
      <alignment horizontal="left" vertical="top"/>
      <protection locked="0"/>
    </xf>
    <xf numFmtId="0" fontId="10" fillId="2" borderId="31" xfId="0" applyFont="1" applyFill="1" applyBorder="1" applyAlignment="1" applyProtection="1">
      <alignment horizontal="left" vertical="center"/>
      <protection locked="0"/>
    </xf>
    <xf numFmtId="1" fontId="10" fillId="2" borderId="31" xfId="0" applyNumberFormat="1" applyFont="1" applyFill="1" applyBorder="1" applyAlignment="1" applyProtection="1">
      <alignment horizontal="left" vertical="center"/>
      <protection locked="0"/>
    </xf>
    <xf numFmtId="1" fontId="10" fillId="2" borderId="0" xfId="0" applyNumberFormat="1" applyFont="1" applyFill="1" applyAlignment="1" applyProtection="1">
      <alignment horizontal="left" vertical="center"/>
      <protection locked="0"/>
    </xf>
    <xf numFmtId="1" fontId="10" fillId="2" borderId="32" xfId="0" applyNumberFormat="1" applyFont="1" applyFill="1" applyBorder="1" applyAlignment="1" applyProtection="1">
      <alignment horizontal="left" vertical="center"/>
      <protection locked="0"/>
    </xf>
    <xf numFmtId="0" fontId="8" fillId="2" borderId="0" xfId="0" applyFont="1" applyFill="1" applyAlignment="1" applyProtection="1">
      <alignment horizontal="left" vertical="center"/>
      <protection hidden="1"/>
    </xf>
    <xf numFmtId="0" fontId="19" fillId="6" borderId="28" xfId="0" applyFont="1" applyFill="1" applyBorder="1" applyAlignment="1">
      <alignment horizontal="center" vertical="top"/>
    </xf>
    <xf numFmtId="0" fontId="19" fillId="6" borderId="41" xfId="0" applyFont="1" applyFill="1" applyBorder="1" applyAlignment="1">
      <alignment horizontal="center" vertical="top"/>
    </xf>
    <xf numFmtId="0" fontId="19" fillId="6" borderId="42" xfId="0" applyFont="1" applyFill="1" applyBorder="1" applyAlignment="1">
      <alignment horizontal="center" vertical="top"/>
    </xf>
    <xf numFmtId="0" fontId="2" fillId="2" borderId="28" xfId="0" applyFont="1" applyFill="1" applyBorder="1" applyAlignment="1" applyProtection="1">
      <alignment horizontal="justify" vertical="top" wrapText="1"/>
      <protection hidden="1"/>
    </xf>
    <xf numFmtId="0" fontId="2" fillId="2" borderId="41" xfId="0" applyFont="1" applyFill="1" applyBorder="1" applyAlignment="1" applyProtection="1">
      <alignment horizontal="justify" vertical="top" wrapText="1"/>
      <protection hidden="1"/>
    </xf>
    <xf numFmtId="0" fontId="2" fillId="2" borderId="42" xfId="0" applyFont="1" applyFill="1" applyBorder="1" applyAlignment="1" applyProtection="1">
      <alignment horizontal="justify" vertical="top" wrapText="1"/>
      <protection hidden="1"/>
    </xf>
    <xf numFmtId="0" fontId="13" fillId="2" borderId="0" xfId="0" applyFont="1" applyFill="1" applyAlignment="1" applyProtection="1">
      <alignment horizontal="justify" vertical="top" wrapText="1"/>
      <protection hidden="1"/>
    </xf>
    <xf numFmtId="0" fontId="7" fillId="2" borderId="0" xfId="0" applyFont="1" applyFill="1" applyAlignment="1" applyProtection="1">
      <alignment horizontal="justify" vertical="top" wrapText="1"/>
      <protection hidden="1"/>
    </xf>
    <xf numFmtId="0" fontId="8" fillId="2" borderId="0" xfId="0" applyFont="1" applyFill="1" applyAlignment="1" applyProtection="1">
      <alignment horizontal="justify" vertical="top" wrapText="1"/>
      <protection hidden="1"/>
    </xf>
    <xf numFmtId="0" fontId="8" fillId="9" borderId="0" xfId="0" applyFont="1" applyFill="1" applyAlignment="1" applyProtection="1">
      <alignment horizontal="left" vertical="center"/>
      <protection locked="0" hidden="1"/>
    </xf>
    <xf numFmtId="0" fontId="15" fillId="2" borderId="0" xfId="0" quotePrefix="1" applyFont="1" applyFill="1" applyAlignment="1" applyProtection="1">
      <alignment horizontal="justify" vertical="center" wrapText="1"/>
      <protection hidden="1"/>
    </xf>
    <xf numFmtId="0" fontId="15" fillId="2" borderId="0" xfId="0" applyFont="1" applyFill="1" applyAlignment="1" applyProtection="1">
      <alignment horizontal="justify" vertical="center" wrapText="1"/>
      <protection hidden="1"/>
    </xf>
    <xf numFmtId="0" fontId="7" fillId="2" borderId="0" xfId="0" applyFont="1" applyFill="1" applyAlignment="1" applyProtection="1">
      <alignment horizontal="left"/>
      <protection locked="0"/>
    </xf>
    <xf numFmtId="0" fontId="7" fillId="7" borderId="0" xfId="0" applyFont="1" applyFill="1" applyAlignment="1" applyProtection="1">
      <alignment horizontal="left"/>
      <protection hidden="1"/>
    </xf>
    <xf numFmtId="0" fontId="14" fillId="2" borderId="0" xfId="0" applyFont="1" applyFill="1" applyAlignment="1" applyProtection="1">
      <alignment horizontal="justify" vertical="top" wrapText="1"/>
      <protection hidden="1"/>
    </xf>
    <xf numFmtId="0" fontId="15" fillId="2" borderId="0" xfId="0" applyFont="1" applyFill="1" applyAlignment="1" applyProtection="1">
      <alignment horizontal="justify" vertical="top" wrapText="1"/>
      <protection hidden="1"/>
    </xf>
    <xf numFmtId="0" fontId="5" fillId="4" borderId="45" xfId="0" applyFont="1" applyFill="1" applyBorder="1" applyAlignment="1" applyProtection="1">
      <alignment horizontal="center"/>
      <protection locked="0" hidden="1"/>
    </xf>
    <xf numFmtId="0" fontId="5" fillId="4" borderId="46" xfId="0" applyFont="1" applyFill="1" applyBorder="1" applyAlignment="1" applyProtection="1">
      <alignment horizontal="center"/>
      <protection locked="0" hidden="1"/>
    </xf>
    <xf numFmtId="0" fontId="4" fillId="0" borderId="0" xfId="0" applyFont="1" applyAlignment="1" applyProtection="1">
      <alignment horizontal="justify" vertical="top" wrapText="1"/>
      <protection hidden="1"/>
    </xf>
    <xf numFmtId="0" fontId="23" fillId="2" borderId="0" xfId="0" applyFont="1" applyFill="1" applyAlignment="1" applyProtection="1">
      <alignment horizontal="left" vertical="justify" wrapText="1"/>
      <protection hidden="1"/>
    </xf>
    <xf numFmtId="0" fontId="23" fillId="2" borderId="0" xfId="0" applyFont="1" applyFill="1" applyAlignment="1" applyProtection="1">
      <alignment horizontal="left" vertical="justify"/>
      <protection hidden="1"/>
    </xf>
    <xf numFmtId="0" fontId="23" fillId="2" borderId="0" xfId="0" applyFont="1" applyFill="1" applyAlignment="1" applyProtection="1">
      <alignment horizontal="center"/>
      <protection hidden="1"/>
    </xf>
    <xf numFmtId="0" fontId="5" fillId="2" borderId="0" xfId="0" applyFont="1" applyFill="1" applyAlignment="1" applyProtection="1">
      <alignment horizontal="justify" vertical="top" wrapText="1"/>
      <protection hidden="1"/>
    </xf>
    <xf numFmtId="0" fontId="5" fillId="0" borderId="0" xfId="0" applyFont="1" applyAlignment="1" applyProtection="1">
      <alignment horizontal="justify" vertical="top" wrapText="1"/>
      <protection hidden="1"/>
    </xf>
    <xf numFmtId="0" fontId="4" fillId="0" borderId="0" xfId="0" applyFont="1" applyAlignment="1" applyProtection="1">
      <alignment horizontal="left"/>
      <protection locked="0"/>
    </xf>
    <xf numFmtId="0" fontId="23" fillId="2" borderId="0" xfId="0" quotePrefix="1" applyFont="1" applyFill="1" applyAlignment="1" applyProtection="1">
      <alignment horizontal="justify" vertical="center" wrapText="1"/>
      <protection hidden="1"/>
    </xf>
    <xf numFmtId="0" fontId="23" fillId="2" borderId="0" xfId="0" applyFont="1" applyFill="1" applyAlignment="1" applyProtection="1">
      <alignment horizontal="justify" vertical="center" wrapText="1"/>
      <protection hidden="1"/>
    </xf>
    <xf numFmtId="0" fontId="24" fillId="2" borderId="0" xfId="0" applyFont="1" applyFill="1" applyAlignment="1">
      <alignment horizontal="center"/>
    </xf>
    <xf numFmtId="0" fontId="23" fillId="2" borderId="0" xfId="0" applyFont="1" applyFill="1" applyAlignment="1">
      <alignment horizontal="left"/>
    </xf>
    <xf numFmtId="0" fontId="23" fillId="2" borderId="30" xfId="0" applyFont="1" applyFill="1" applyBorder="1" applyAlignment="1" applyProtection="1">
      <alignment horizontal="left" vertical="justify"/>
      <protection hidden="1"/>
    </xf>
    <xf numFmtId="0" fontId="23" fillId="2" borderId="0" xfId="0" applyFont="1" applyFill="1" applyAlignment="1">
      <alignment horizontal="left" vertical="center"/>
    </xf>
    <xf numFmtId="0" fontId="23" fillId="2" borderId="0" xfId="0" applyFont="1" applyFill="1" applyAlignment="1" applyProtection="1">
      <alignment horizontal="left" vertical="top"/>
      <protection hidden="1"/>
    </xf>
    <xf numFmtId="0" fontId="24" fillId="2" borderId="0" xfId="0" applyFont="1" applyFill="1" applyAlignment="1" applyProtection="1">
      <alignment horizontal="left" vertical="top"/>
      <protection hidden="1"/>
    </xf>
    <xf numFmtId="1" fontId="23" fillId="2" borderId="0" xfId="0" applyNumberFormat="1" applyFont="1" applyFill="1" applyAlignment="1" applyProtection="1">
      <alignment horizontal="left" vertical="center" indent="1"/>
      <protection locked="0"/>
    </xf>
    <xf numFmtId="0" fontId="23" fillId="2" borderId="0" xfId="0" applyFont="1" applyFill="1" applyAlignment="1" applyProtection="1">
      <alignment horizontal="left" vertical="center" indent="1"/>
      <protection locked="0"/>
    </xf>
    <xf numFmtId="0" fontId="23" fillId="2" borderId="0" xfId="0" quotePrefix="1" applyFont="1" applyFill="1" applyAlignment="1" applyProtection="1">
      <alignment horizontal="left"/>
      <protection hidden="1"/>
    </xf>
    <xf numFmtId="0" fontId="23" fillId="2" borderId="0" xfId="0" applyFont="1" applyFill="1" applyAlignment="1" applyProtection="1">
      <alignment horizontal="left"/>
      <protection hidden="1"/>
    </xf>
    <xf numFmtId="0" fontId="24" fillId="2" borderId="0" xfId="0" applyFont="1" applyFill="1" applyAlignment="1" applyProtection="1">
      <alignment horizontal="center" vertical="top"/>
      <protection hidden="1"/>
    </xf>
    <xf numFmtId="0" fontId="23" fillId="2" borderId="0" xfId="0" applyFont="1" applyFill="1" applyAlignment="1" applyProtection="1">
      <alignment horizontal="left" vertical="center"/>
      <protection locked="0"/>
    </xf>
    <xf numFmtId="0" fontId="24" fillId="2" borderId="0" xfId="0" applyFont="1" applyFill="1" applyAlignment="1" applyProtection="1">
      <alignment horizontal="left" vertical="center" wrapText="1"/>
      <protection hidden="1"/>
    </xf>
    <xf numFmtId="0" fontId="23" fillId="2" borderId="1" xfId="0" applyFont="1" applyFill="1" applyBorder="1" applyAlignment="1" applyProtection="1">
      <alignment horizontal="left" vertical="justify"/>
      <protection hidden="1"/>
    </xf>
    <xf numFmtId="1" fontId="23" fillId="2" borderId="0" xfId="0" applyNumberFormat="1" applyFont="1" applyFill="1" applyAlignment="1" applyProtection="1">
      <alignment horizontal="left" vertical="justify"/>
      <protection hidden="1"/>
    </xf>
    <xf numFmtId="165" fontId="23" fillId="2" borderId="0" xfId="0" applyNumberFormat="1" applyFont="1" applyFill="1" applyAlignment="1" applyProtection="1">
      <alignment horizontal="left" vertical="justify"/>
      <protection hidden="1"/>
    </xf>
    <xf numFmtId="0" fontId="24" fillId="2" borderId="0" xfId="0" applyFont="1" applyFill="1" applyAlignment="1" applyProtection="1">
      <alignment horizontal="left" vertical="top"/>
      <protection locked="0"/>
    </xf>
    <xf numFmtId="0" fontId="24" fillId="2" borderId="0" xfId="0" applyFont="1" applyFill="1" applyAlignment="1" applyProtection="1">
      <alignment horizontal="justify" vertical="center" wrapText="1"/>
      <protection hidden="1"/>
    </xf>
    <xf numFmtId="0" fontId="24" fillId="2" borderId="0" xfId="0" quotePrefix="1" applyFont="1" applyFill="1" applyAlignment="1" applyProtection="1">
      <alignment horizontal="justify" vertical="center" wrapText="1"/>
      <protection hidden="1"/>
    </xf>
    <xf numFmtId="0" fontId="4" fillId="2" borderId="1" xfId="0" applyFont="1" applyFill="1" applyBorder="1" applyAlignment="1" applyProtection="1">
      <alignment horizontal="left" vertical="top"/>
      <protection hidden="1"/>
    </xf>
    <xf numFmtId="0" fontId="5" fillId="2" borderId="1" xfId="0" applyFont="1" applyFill="1" applyBorder="1" applyAlignment="1" applyProtection="1">
      <alignment horizontal="left" vertical="center" indent="1"/>
      <protection locked="0"/>
    </xf>
    <xf numFmtId="169" fontId="23" fillId="2" borderId="0" xfId="0" applyNumberFormat="1" applyFont="1" applyFill="1" applyAlignment="1">
      <alignment horizontal="left"/>
    </xf>
    <xf numFmtId="0" fontId="1" fillId="2" borderId="0" xfId="0" applyFont="1" applyFill="1" applyAlignment="1" applyProtection="1">
      <alignment horizontal="left"/>
      <protection hidden="1"/>
    </xf>
    <xf numFmtId="3" fontId="1" fillId="2" borderId="0" xfId="0" applyNumberFormat="1" applyFont="1" applyFill="1" applyAlignment="1" applyProtection="1">
      <alignment horizontal="right"/>
      <protection hidden="1"/>
    </xf>
    <xf numFmtId="4" fontId="1" fillId="2" borderId="0" xfId="0" applyNumberFormat="1" applyFont="1" applyFill="1" applyAlignment="1" applyProtection="1">
      <alignment horizontal="right"/>
      <protection hidden="1"/>
    </xf>
    <xf numFmtId="0" fontId="6" fillId="2" borderId="1" xfId="0" applyFont="1" applyFill="1" applyBorder="1" applyAlignment="1" applyProtection="1">
      <alignment horizontal="center"/>
      <protection hidden="1"/>
    </xf>
    <xf numFmtId="0" fontId="5" fillId="2" borderId="0" xfId="0" applyFont="1" applyFill="1" applyAlignment="1" applyProtection="1">
      <alignment horizontal="center"/>
      <protection hidden="1"/>
    </xf>
    <xf numFmtId="0" fontId="5" fillId="2" borderId="2" xfId="0" applyFont="1" applyFill="1" applyBorder="1" applyAlignment="1" applyProtection="1">
      <alignment horizontal="center"/>
      <protection hidden="1"/>
    </xf>
    <xf numFmtId="1" fontId="5" fillId="2" borderId="3" xfId="0" applyNumberFormat="1" applyFont="1" applyFill="1" applyBorder="1" applyAlignment="1" applyProtection="1">
      <alignment horizontal="center"/>
      <protection hidden="1"/>
    </xf>
    <xf numFmtId="11" fontId="5" fillId="2" borderId="3" xfId="0" applyNumberFormat="1" applyFont="1" applyFill="1" applyBorder="1" applyAlignment="1" applyProtection="1">
      <alignment horizontal="left"/>
      <protection hidden="1"/>
    </xf>
    <xf numFmtId="3" fontId="5" fillId="2" borderId="3" xfId="0" applyNumberFormat="1" applyFont="1" applyFill="1" applyBorder="1" applyAlignment="1" applyProtection="1">
      <alignment horizontal="right"/>
      <protection hidden="1"/>
    </xf>
    <xf numFmtId="4" fontId="5" fillId="2" borderId="3" xfId="0" applyNumberFormat="1" applyFont="1" applyFill="1" applyBorder="1" applyAlignment="1" applyProtection="1">
      <alignment horizontal="center"/>
      <protection hidden="1"/>
    </xf>
    <xf numFmtId="4" fontId="5" fillId="2" borderId="4" xfId="0" applyNumberFormat="1" applyFont="1" applyFill="1" applyBorder="1" applyAlignment="1" applyProtection="1">
      <alignment horizontal="right"/>
      <protection hidden="1"/>
    </xf>
    <xf numFmtId="1" fontId="5" fillId="2" borderId="0" xfId="0" applyNumberFormat="1" applyFont="1" applyFill="1" applyAlignment="1" applyProtection="1">
      <alignment horizontal="left"/>
      <protection locked="0" hidden="1"/>
    </xf>
    <xf numFmtId="0" fontId="5" fillId="2" borderId="0" xfId="0" applyFont="1" applyFill="1" applyAlignment="1" applyProtection="1">
      <alignment horizontal="left"/>
      <protection locked="0"/>
    </xf>
    <xf numFmtId="3" fontId="5" fillId="2" borderId="6" xfId="0" applyNumberFormat="1" applyFont="1" applyFill="1" applyBorder="1" applyAlignment="1" applyProtection="1">
      <alignment horizontal="center"/>
      <protection hidden="1"/>
    </xf>
    <xf numFmtId="0" fontId="5" fillId="2" borderId="8" xfId="0" applyFont="1" applyFill="1" applyBorder="1" applyAlignment="1" applyProtection="1">
      <alignment horizontal="center"/>
      <protection hidden="1"/>
    </xf>
    <xf numFmtId="1" fontId="5" fillId="2" borderId="9" xfId="0" applyNumberFormat="1" applyFont="1" applyFill="1" applyBorder="1" applyAlignment="1" applyProtection="1">
      <alignment horizontal="center"/>
      <protection hidden="1"/>
    </xf>
    <xf numFmtId="11" fontId="5" fillId="2" borderId="9" xfId="0" applyNumberFormat="1" applyFont="1" applyFill="1" applyBorder="1" applyAlignment="1" applyProtection="1">
      <alignment horizontal="left"/>
      <protection hidden="1"/>
    </xf>
    <xf numFmtId="3" fontId="5" fillId="2" borderId="9" xfId="0" applyNumberFormat="1" applyFont="1" applyFill="1" applyBorder="1" applyAlignment="1" applyProtection="1">
      <alignment horizontal="right"/>
      <protection hidden="1"/>
    </xf>
    <xf numFmtId="3" fontId="5" fillId="2" borderId="9" xfId="0" applyNumberFormat="1" applyFont="1" applyFill="1" applyBorder="1" applyAlignment="1" applyProtection="1">
      <alignment horizontal="center"/>
      <protection hidden="1"/>
    </xf>
    <xf numFmtId="4" fontId="5" fillId="2" borderId="37" xfId="0" applyNumberFormat="1" applyFont="1" applyFill="1" applyBorder="1" applyAlignment="1" applyProtection="1">
      <alignment horizontal="right"/>
      <protection hidden="1"/>
    </xf>
    <xf numFmtId="3" fontId="4" fillId="2" borderId="0" xfId="0" applyNumberFormat="1" applyFont="1" applyFill="1" applyAlignment="1" applyProtection="1">
      <alignment horizontal="right"/>
      <protection hidden="1"/>
    </xf>
    <xf numFmtId="3" fontId="5" fillId="2" borderId="0" xfId="0" applyNumberFormat="1" applyFont="1" applyFill="1" applyProtection="1">
      <protection hidden="1"/>
    </xf>
    <xf numFmtId="4" fontId="5" fillId="2" borderId="0" xfId="0" applyNumberFormat="1" applyFont="1" applyFill="1" applyProtection="1">
      <protection hidden="1"/>
    </xf>
    <xf numFmtId="10" fontId="5" fillId="2" borderId="0" xfId="0" applyNumberFormat="1" applyFont="1" applyFill="1" applyProtection="1">
      <protection hidden="1"/>
    </xf>
    <xf numFmtId="0" fontId="5" fillId="2" borderId="0" xfId="0" applyFont="1" applyFill="1" applyAlignment="1" applyProtection="1">
      <alignment horizontal="left"/>
      <protection locked="0" hidden="1"/>
    </xf>
    <xf numFmtId="9" fontId="5" fillId="2" borderId="0" xfId="0" applyNumberFormat="1" applyFont="1" applyFill="1" applyAlignment="1" applyProtection="1">
      <alignment horizontal="left"/>
      <protection locked="0" hidden="1"/>
    </xf>
    <xf numFmtId="164" fontId="5" fillId="2" borderId="0" xfId="0" applyNumberFormat="1" applyFont="1" applyFill="1" applyProtection="1">
      <protection hidden="1"/>
    </xf>
    <xf numFmtId="1" fontId="5" fillId="2" borderId="0" xfId="0" applyNumberFormat="1" applyFont="1" applyFill="1" applyProtection="1">
      <protection hidden="1"/>
    </xf>
    <xf numFmtId="0" fontId="5" fillId="5" borderId="0" xfId="0" applyFont="1" applyFill="1" applyAlignment="1" applyProtection="1">
      <alignment horizontal="left"/>
      <protection locked="0" hidden="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9</xdr:row>
      <xdr:rowOff>0</xdr:rowOff>
    </xdr:to>
    <xdr:pic>
      <xdr:nvPicPr>
        <xdr:cNvPr id="1305" name="Imagen 1">
          <a:extLst>
            <a:ext uri="{FF2B5EF4-FFF2-40B4-BE49-F238E27FC236}">
              <a16:creationId xmlns:a16="http://schemas.microsoft.com/office/drawing/2014/main" id="{CBBF6FAF-A78E-1E2E-AF53-228B341E57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979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450850</xdr:colOff>
      <xdr:row>9</xdr:row>
      <xdr:rowOff>19050</xdr:rowOff>
    </xdr:to>
    <xdr:pic>
      <xdr:nvPicPr>
        <xdr:cNvPr id="2655" name="Imagen 5" descr="logos SURA-01">
          <a:extLst>
            <a:ext uri="{FF2B5EF4-FFF2-40B4-BE49-F238E27FC236}">
              <a16:creationId xmlns:a16="http://schemas.microsoft.com/office/drawing/2014/main" id="{7E821070-0F3D-0C6B-C184-57F2831194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0"/>
          <a:ext cx="28511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xdr:row>
      <xdr:rowOff>0</xdr:rowOff>
    </xdr:from>
    <xdr:to>
      <xdr:col>10</xdr:col>
      <xdr:colOff>28575</xdr:colOff>
      <xdr:row>7</xdr:row>
      <xdr:rowOff>36934</xdr:rowOff>
    </xdr:to>
    <xdr:sp macro="" textlink="">
      <xdr:nvSpPr>
        <xdr:cNvPr id="5" name="Text Box 46">
          <a:extLst>
            <a:ext uri="{FF2B5EF4-FFF2-40B4-BE49-F238E27FC236}">
              <a16:creationId xmlns:a16="http://schemas.microsoft.com/office/drawing/2014/main" id="{5150E09D-1D78-70AE-1E6E-83E06EBBD853}"/>
            </a:ext>
          </a:extLst>
        </xdr:cNvPr>
        <xdr:cNvSpPr txBox="1">
          <a:spLocks noChangeArrowheads="1"/>
        </xdr:cNvSpPr>
      </xdr:nvSpPr>
      <xdr:spPr bwMode="auto">
        <a:xfrm>
          <a:off x="4781550" y="142875"/>
          <a:ext cx="2400300" cy="914400"/>
        </a:xfrm>
        <a:prstGeom prst="rect">
          <a:avLst/>
        </a:prstGeom>
        <a:solidFill>
          <a:srgbClr val="FFFFFF"/>
        </a:solidFill>
        <a:ln>
          <a:noFill/>
        </a:ln>
      </xdr:spPr>
      <xdr:txBody>
        <a:bodyPr vertOverflow="clip" wrap="square" lIns="91440" tIns="45720" rIns="91440" bIns="45720" anchor="t" upright="1"/>
        <a:lstStyle/>
        <a:p>
          <a:pPr algn="l" rtl="0">
            <a:defRPr sz="1000"/>
          </a:pPr>
          <a:r>
            <a:rPr lang="es-AR" sz="800" b="0" i="0" u="none" strike="noStrike" baseline="0">
              <a:solidFill>
                <a:srgbClr val="000000"/>
              </a:solidFill>
              <a:latin typeface="Arial"/>
              <a:cs typeface="Arial"/>
            </a:rPr>
            <a:t>Edificio Madero Riverside - Boulevard Cecilia Grierson 255 C1107CPE | Ciudad Autónoma de Buenos Aires | Buenos Aires, Argentina</a:t>
          </a:r>
          <a:endParaRPr lang="es-AR" sz="1200" b="0" i="0" u="none" strike="noStrike" baseline="0">
            <a:solidFill>
              <a:srgbClr val="000000"/>
            </a:solidFill>
            <a:latin typeface="Times New Roman"/>
            <a:cs typeface="Times New Roman"/>
          </a:endParaRPr>
        </a:p>
        <a:p>
          <a:pPr algn="l" rtl="0">
            <a:defRPr sz="1000"/>
          </a:pPr>
          <a:r>
            <a:rPr lang="es-AR" sz="800" b="0" i="0" u="none" strike="noStrike" baseline="0">
              <a:solidFill>
                <a:srgbClr val="000000"/>
              </a:solidFill>
              <a:latin typeface="Arial"/>
              <a:cs typeface="Arial"/>
            </a:rPr>
            <a:t>Tel: + 54 11 4331-0000 </a:t>
          </a:r>
          <a:endParaRPr lang="es-AR" sz="1200" b="0" i="0" u="none" strike="noStrike" baseline="0">
            <a:solidFill>
              <a:srgbClr val="000000"/>
            </a:solidFill>
            <a:latin typeface="Times New Roman"/>
            <a:cs typeface="Times New Roman"/>
          </a:endParaRPr>
        </a:p>
        <a:p>
          <a:pPr algn="l" rtl="0">
            <a:defRPr sz="1000"/>
          </a:pPr>
          <a:r>
            <a:rPr lang="es-AR" sz="800" b="0" i="0" u="none" strike="noStrike" baseline="0">
              <a:solidFill>
                <a:srgbClr val="000000"/>
              </a:solidFill>
              <a:latin typeface="Arial"/>
              <a:cs typeface="Arial"/>
            </a:rPr>
            <a:t>www.segurossura.com.ar</a:t>
          </a:r>
        </a:p>
      </xdr:txBody>
    </xdr:sp>
    <xdr:clientData/>
  </xdr:twoCellAnchor>
  <xdr:twoCellAnchor editAs="oneCell">
    <xdr:from>
      <xdr:col>9</xdr:col>
      <xdr:colOff>0</xdr:colOff>
      <xdr:row>74</xdr:row>
      <xdr:rowOff>0</xdr:rowOff>
    </xdr:from>
    <xdr:to>
      <xdr:col>10</xdr:col>
      <xdr:colOff>527050</xdr:colOff>
      <xdr:row>80</xdr:row>
      <xdr:rowOff>0</xdr:rowOff>
    </xdr:to>
    <xdr:pic>
      <xdr:nvPicPr>
        <xdr:cNvPr id="2657" name="Imagen 4">
          <a:extLst>
            <a:ext uri="{FF2B5EF4-FFF2-40B4-BE49-F238E27FC236}">
              <a16:creationId xmlns:a16="http://schemas.microsoft.com/office/drawing/2014/main" id="{E9A2B4AF-76AD-B1AF-AF58-D11268CF4B3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05600" y="10464800"/>
          <a:ext cx="13271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80"/>
  <sheetViews>
    <sheetView tabSelected="1" topLeftCell="A46" zoomScaleNormal="100" workbookViewId="0">
      <selection activeCell="B53" sqref="B53"/>
    </sheetView>
  </sheetViews>
  <sheetFormatPr defaultColWidth="0" defaultRowHeight="12.6" zeroHeight="1"/>
  <cols>
    <col min="1" max="1" width="1.42578125" style="1" customWidth="1"/>
    <col min="2" max="5" width="11.42578125" style="1" customWidth="1"/>
    <col min="6" max="6" width="14.28515625" style="1" customWidth="1"/>
    <col min="7" max="10" width="11.42578125" style="1" customWidth="1"/>
    <col min="11" max="11" width="14.28515625" style="1" customWidth="1"/>
    <col min="12" max="12" width="1.42578125" style="1" customWidth="1"/>
    <col min="13" max="16384" width="0" style="1" hidden="1"/>
  </cols>
  <sheetData>
    <row r="1" spans="1:11" ht="12.75" customHeight="1">
      <c r="A1" s="44"/>
    </row>
    <row r="2" spans="1:11"/>
    <row r="3" spans="1:11"/>
    <row r="4" spans="1:11"/>
    <row r="5" spans="1:11"/>
    <row r="6" spans="1:11"/>
    <row r="7" spans="1:11"/>
    <row r="8" spans="1:11"/>
    <row r="9" spans="1:11"/>
    <row r="10" spans="1:11" ht="30.75" customHeight="1">
      <c r="B10" s="233" t="s">
        <v>0</v>
      </c>
      <c r="C10" s="233"/>
      <c r="D10" s="233"/>
      <c r="E10" s="233"/>
      <c r="F10" s="233"/>
      <c r="G10" s="233"/>
      <c r="H10" s="233"/>
      <c r="I10" s="233"/>
      <c r="J10" s="233"/>
      <c r="K10" s="233"/>
    </row>
    <row r="11" spans="1:11" ht="12.75" customHeight="1">
      <c r="B11" s="3"/>
      <c r="C11" s="3"/>
      <c r="D11" s="3"/>
      <c r="E11" s="3"/>
      <c r="F11" s="3"/>
      <c r="G11" s="3"/>
      <c r="H11" s="3"/>
      <c r="I11" s="3"/>
      <c r="J11" s="3"/>
      <c r="K11" s="3"/>
    </row>
    <row r="12" spans="1:11" ht="12.95">
      <c r="B12" s="4" t="s">
        <v>1</v>
      </c>
      <c r="C12" s="5"/>
      <c r="D12" s="6"/>
      <c r="E12" s="6"/>
      <c r="F12" s="6"/>
      <c r="G12" s="6"/>
      <c r="H12" s="6"/>
      <c r="I12" s="6"/>
      <c r="J12" s="6"/>
      <c r="K12" s="6"/>
    </row>
    <row r="13" spans="1:11" ht="3.75" customHeight="1">
      <c r="B13" s="5"/>
      <c r="C13" s="5"/>
      <c r="D13" s="6"/>
      <c r="E13" s="6"/>
      <c r="F13" s="6"/>
      <c r="G13" s="6"/>
      <c r="H13" s="6"/>
      <c r="I13" s="6"/>
      <c r="J13" s="6"/>
      <c r="K13" s="6"/>
    </row>
    <row r="14" spans="1:11" ht="15" customHeight="1">
      <c r="B14" s="224" t="s">
        <v>2</v>
      </c>
      <c r="C14" s="225"/>
      <c r="D14" s="226"/>
      <c r="E14" s="227"/>
      <c r="F14" s="228"/>
      <c r="G14" s="219" t="s">
        <v>3</v>
      </c>
      <c r="H14" s="220"/>
      <c r="I14" s="226"/>
      <c r="J14" s="227"/>
      <c r="K14" s="228"/>
    </row>
    <row r="15" spans="1:11" ht="3.75" customHeight="1">
      <c r="B15" s="179"/>
      <c r="C15" s="180"/>
      <c r="D15" s="173"/>
      <c r="E15" s="173"/>
      <c r="F15" s="173"/>
      <c r="G15" s="219"/>
      <c r="H15" s="220"/>
      <c r="I15" s="175"/>
      <c r="J15" s="176"/>
      <c r="K15" s="177"/>
    </row>
    <row r="16" spans="1:11" ht="15" customHeight="1">
      <c r="B16" s="219" t="s">
        <v>4</v>
      </c>
      <c r="C16" s="220"/>
      <c r="D16" s="243"/>
      <c r="E16" s="221"/>
      <c r="F16" s="222"/>
      <c r="G16" s="219" t="s">
        <v>5</v>
      </c>
      <c r="H16" s="220"/>
      <c r="I16" s="243"/>
      <c r="J16" s="221"/>
      <c r="K16" s="222"/>
    </row>
    <row r="17" spans="2:11" ht="3.75" customHeight="1">
      <c r="B17" s="179"/>
      <c r="C17" s="180"/>
      <c r="D17" s="173"/>
      <c r="E17" s="173"/>
      <c r="F17" s="173"/>
      <c r="G17" s="219"/>
      <c r="H17" s="220"/>
      <c r="I17" s="175"/>
      <c r="J17" s="176"/>
      <c r="K17" s="177"/>
    </row>
    <row r="18" spans="2:11" ht="15" customHeight="1">
      <c r="B18" s="219" t="s">
        <v>6</v>
      </c>
      <c r="C18" s="220"/>
      <c r="D18" s="244"/>
      <c r="E18" s="245"/>
      <c r="F18" s="246"/>
      <c r="G18" s="219" t="s">
        <v>7</v>
      </c>
      <c r="H18" s="220"/>
      <c r="I18" s="234" t="s">
        <v>8</v>
      </c>
      <c r="J18" s="223"/>
      <c r="K18" s="235"/>
    </row>
    <row r="19" spans="2:11" ht="3.75" customHeight="1">
      <c r="B19" s="179"/>
      <c r="C19" s="180"/>
      <c r="D19" s="173"/>
      <c r="E19" s="173"/>
      <c r="F19" s="173"/>
      <c r="G19" s="219"/>
      <c r="H19" s="220"/>
      <c r="I19" s="175"/>
      <c r="J19" s="176"/>
      <c r="K19" s="177"/>
    </row>
    <row r="20" spans="2:11" ht="15" customHeight="1">
      <c r="B20" s="241" t="s">
        <v>9</v>
      </c>
      <c r="C20" s="242"/>
      <c r="D20" s="229"/>
      <c r="E20" s="230"/>
      <c r="F20" s="231"/>
      <c r="G20" s="219" t="s">
        <v>10</v>
      </c>
      <c r="H20" s="220"/>
      <c r="I20" s="236" t="s">
        <v>11</v>
      </c>
      <c r="J20" s="237"/>
      <c r="K20" s="238"/>
    </row>
    <row r="21" spans="2:11" ht="15" customHeight="1">
      <c r="B21" s="7"/>
      <c r="C21" s="7"/>
      <c r="D21" s="9"/>
      <c r="E21" s="9"/>
      <c r="F21" s="9"/>
      <c r="G21" s="7"/>
      <c r="H21" s="7"/>
      <c r="I21" s="8"/>
      <c r="J21" s="8"/>
      <c r="K21" s="8"/>
    </row>
    <row r="22" spans="2:11" ht="12.95">
      <c r="B22" s="4" t="s">
        <v>12</v>
      </c>
      <c r="C22" s="5"/>
      <c r="D22" s="6"/>
      <c r="E22" s="6"/>
      <c r="F22" s="6"/>
      <c r="G22" s="6"/>
      <c r="H22" s="6"/>
      <c r="I22" s="6"/>
      <c r="J22" s="6"/>
      <c r="K22" s="6"/>
    </row>
    <row r="23" spans="2:11" ht="3.75" customHeight="1">
      <c r="B23" s="5"/>
      <c r="C23" s="5"/>
      <c r="D23" s="6"/>
      <c r="E23" s="6"/>
      <c r="F23" s="6"/>
      <c r="G23" s="6"/>
      <c r="H23" s="6"/>
      <c r="I23" s="6"/>
      <c r="J23" s="6"/>
      <c r="K23" s="6"/>
    </row>
    <row r="24" spans="2:11" ht="15" customHeight="1">
      <c r="B24" s="224" t="s">
        <v>13</v>
      </c>
      <c r="C24" s="225"/>
      <c r="D24" s="227"/>
      <c r="E24" s="227"/>
      <c r="F24" s="227"/>
      <c r="G24" s="224" t="s">
        <v>14</v>
      </c>
      <c r="H24" s="225"/>
      <c r="I24" s="239" t="s">
        <v>15</v>
      </c>
      <c r="J24" s="239"/>
      <c r="K24" s="240"/>
    </row>
    <row r="25" spans="2:11" ht="3.75" customHeight="1">
      <c r="B25" s="219"/>
      <c r="C25" s="220"/>
      <c r="D25" s="173"/>
      <c r="E25" s="173"/>
      <c r="F25" s="173"/>
      <c r="G25" s="219"/>
      <c r="H25" s="220"/>
      <c r="I25" s="174"/>
      <c r="J25" s="176"/>
      <c r="K25" s="177"/>
    </row>
    <row r="26" spans="2:11" ht="15" customHeight="1">
      <c r="B26" s="219" t="s">
        <v>16</v>
      </c>
      <c r="C26" s="220"/>
      <c r="D26" s="221"/>
      <c r="E26" s="221"/>
      <c r="F26" s="221"/>
      <c r="G26" s="219" t="s">
        <v>17</v>
      </c>
      <c r="H26" s="220"/>
      <c r="I26" s="221"/>
      <c r="J26" s="221"/>
      <c r="K26" s="222"/>
    </row>
    <row r="27" spans="2:11" ht="3.75" customHeight="1">
      <c r="B27" s="219"/>
      <c r="C27" s="220"/>
      <c r="D27" s="173"/>
      <c r="E27" s="173"/>
      <c r="F27" s="173"/>
      <c r="G27" s="219"/>
      <c r="H27" s="220"/>
      <c r="I27" s="174"/>
      <c r="J27" s="176"/>
      <c r="K27" s="177"/>
    </row>
    <row r="28" spans="2:11" ht="15" customHeight="1">
      <c r="B28" s="219" t="s">
        <v>18</v>
      </c>
      <c r="C28" s="220"/>
      <c r="D28" s="232" t="s">
        <v>19</v>
      </c>
      <c r="E28" s="232"/>
      <c r="F28" s="232"/>
      <c r="G28" s="219" t="s">
        <v>20</v>
      </c>
      <c r="H28" s="220"/>
      <c r="I28" s="221"/>
      <c r="J28" s="221"/>
      <c r="K28" s="222"/>
    </row>
    <row r="29" spans="2:11" ht="3.75" customHeight="1">
      <c r="B29" s="219"/>
      <c r="C29" s="220"/>
      <c r="D29" s="173"/>
      <c r="E29" s="173"/>
      <c r="F29" s="173"/>
      <c r="G29" s="219"/>
      <c r="H29" s="220"/>
      <c r="I29" s="174"/>
      <c r="J29" s="176"/>
      <c r="K29" s="177"/>
    </row>
    <row r="30" spans="2:11" ht="15" customHeight="1">
      <c r="B30" s="219" t="s">
        <v>21</v>
      </c>
      <c r="C30" s="220"/>
      <c r="D30" s="221"/>
      <c r="E30" s="221"/>
      <c r="F30" s="221"/>
      <c r="G30" s="219" t="s">
        <v>22</v>
      </c>
      <c r="H30" s="220"/>
      <c r="I30" s="221"/>
      <c r="J30" s="221"/>
      <c r="K30" s="222"/>
    </row>
    <row r="31" spans="2:11" ht="3.75" customHeight="1">
      <c r="B31" s="219"/>
      <c r="C31" s="220"/>
      <c r="D31" s="173"/>
      <c r="E31" s="174"/>
      <c r="F31" s="174"/>
      <c r="G31" s="219"/>
      <c r="H31" s="220"/>
      <c r="I31" s="174"/>
      <c r="J31" s="176"/>
      <c r="K31" s="177"/>
    </row>
    <row r="32" spans="2:11" ht="15" customHeight="1">
      <c r="B32" s="219" t="s">
        <v>23</v>
      </c>
      <c r="C32" s="220"/>
      <c r="D32" s="223" t="s">
        <v>24</v>
      </c>
      <c r="E32" s="223"/>
      <c r="F32" s="223"/>
      <c r="G32" s="219" t="s">
        <v>25</v>
      </c>
      <c r="H32" s="220"/>
      <c r="I32" s="221"/>
      <c r="J32" s="221"/>
      <c r="K32" s="222"/>
    </row>
    <row r="33" spans="2:12" ht="4.5" customHeight="1">
      <c r="B33" s="190"/>
      <c r="C33" s="191"/>
      <c r="D33" s="192"/>
      <c r="E33" s="192"/>
      <c r="F33" s="192"/>
      <c r="G33" s="190"/>
      <c r="H33" s="191"/>
      <c r="I33" s="192"/>
      <c r="J33" s="192"/>
      <c r="K33" s="193"/>
    </row>
    <row r="34" spans="2:12" ht="25.5" customHeight="1">
      <c r="B34" s="201"/>
      <c r="C34" s="201"/>
      <c r="D34" s="201"/>
      <c r="E34" s="201"/>
      <c r="F34" s="201"/>
      <c r="G34" s="201"/>
      <c r="H34" s="201"/>
      <c r="I34" s="201"/>
      <c r="J34" s="201"/>
      <c r="K34" s="201"/>
    </row>
    <row r="35" spans="2:12" ht="18.75" customHeight="1">
      <c r="B35" s="4" t="s">
        <v>26</v>
      </c>
      <c r="C35" s="201"/>
      <c r="D35" s="201"/>
      <c r="E35" s="201"/>
      <c r="F35" s="201"/>
      <c r="G35" s="201"/>
      <c r="H35" s="201"/>
      <c r="I35" s="201"/>
      <c r="J35" s="201"/>
      <c r="K35" s="201"/>
    </row>
    <row r="36" spans="2:12" ht="15" customHeight="1">
      <c r="B36" s="248" t="s">
        <v>27</v>
      </c>
      <c r="C36" s="249"/>
      <c r="D36" s="250"/>
      <c r="E36" s="202" t="s">
        <v>28</v>
      </c>
      <c r="F36" s="195" t="s">
        <v>29</v>
      </c>
      <c r="G36" s="201"/>
      <c r="H36" s="201"/>
      <c r="I36" s="201"/>
      <c r="J36" s="201"/>
      <c r="K36" s="201"/>
    </row>
    <row r="37" spans="2:12" ht="15" customHeight="1">
      <c r="B37" s="201"/>
      <c r="C37" s="201"/>
      <c r="E37" s="202" t="s">
        <v>30</v>
      </c>
      <c r="F37" s="195" t="s">
        <v>29</v>
      </c>
      <c r="G37" s="201"/>
      <c r="H37" s="201"/>
      <c r="I37" s="201"/>
      <c r="J37" s="201"/>
      <c r="K37" s="201"/>
      <c r="L37" s="201"/>
    </row>
    <row r="38" spans="2:12" ht="5.25" customHeight="1">
      <c r="B38" s="201"/>
      <c r="C38" s="201"/>
      <c r="D38" s="201"/>
      <c r="E38" s="204"/>
      <c r="F38" s="201"/>
      <c r="G38" s="201"/>
      <c r="H38" s="201"/>
      <c r="I38" s="201"/>
      <c r="J38" s="201"/>
      <c r="K38" s="201"/>
      <c r="L38" s="201"/>
    </row>
    <row r="39" spans="2:12" ht="15" customHeight="1">
      <c r="B39" s="248" t="s">
        <v>31</v>
      </c>
      <c r="C39" s="249"/>
      <c r="D39" s="249"/>
      <c r="E39" s="250"/>
      <c r="F39" s="195" t="s">
        <v>29</v>
      </c>
      <c r="G39" s="201"/>
      <c r="H39" s="201"/>
      <c r="I39" s="201"/>
      <c r="J39" s="201"/>
      <c r="K39" s="201"/>
      <c r="L39" s="201"/>
    </row>
    <row r="40" spans="2:12" ht="5.25" customHeight="1">
      <c r="B40" s="201"/>
      <c r="C40" s="201"/>
      <c r="D40" s="201"/>
      <c r="E40" s="201"/>
      <c r="F40" s="203"/>
      <c r="G40" s="201"/>
      <c r="H40" s="201"/>
      <c r="I40" s="201"/>
      <c r="J40" s="201"/>
      <c r="K40" s="201"/>
      <c r="L40" s="201"/>
    </row>
    <row r="41" spans="2:12" ht="15" customHeight="1">
      <c r="B41" s="248" t="s">
        <v>32</v>
      </c>
      <c r="C41" s="249"/>
      <c r="D41" s="249"/>
      <c r="E41" s="250"/>
      <c r="F41" s="196" t="s">
        <v>29</v>
      </c>
      <c r="G41" s="201"/>
      <c r="H41" s="201"/>
      <c r="I41" s="201"/>
      <c r="J41" s="201"/>
      <c r="K41" s="201"/>
      <c r="L41" s="201"/>
    </row>
    <row r="42" spans="2:12">
      <c r="B42" s="33"/>
      <c r="C42" s="33"/>
      <c r="D42" s="33"/>
      <c r="E42" s="33"/>
      <c r="F42" s="33"/>
      <c r="G42" s="33"/>
      <c r="H42" s="33"/>
      <c r="I42" s="33"/>
      <c r="J42" s="33"/>
      <c r="K42" s="33"/>
    </row>
    <row r="43" spans="2:12"/>
    <row r="44" spans="2:12" ht="12.95">
      <c r="B44" s="10" t="s">
        <v>33</v>
      </c>
      <c r="C44" s="11"/>
      <c r="D44" s="12"/>
      <c r="E44" s="12"/>
      <c r="F44" s="12" t="s">
        <v>34</v>
      </c>
      <c r="G44" s="13"/>
      <c r="H44" s="13"/>
      <c r="I44" s="13"/>
      <c r="J44" s="13"/>
      <c r="K44" s="13"/>
    </row>
    <row r="45" spans="2:12">
      <c r="B45" s="44"/>
      <c r="C45" s="44"/>
      <c r="D45" s="13"/>
      <c r="E45" s="13"/>
      <c r="F45" s="13"/>
      <c r="G45" s="13"/>
      <c r="H45" s="13"/>
      <c r="I45" s="13"/>
      <c r="J45" s="13"/>
      <c r="K45" s="13"/>
    </row>
    <row r="46" spans="2:12" ht="12.95">
      <c r="B46" s="10" t="s">
        <v>35</v>
      </c>
      <c r="C46" s="11"/>
      <c r="D46" s="13"/>
      <c r="E46" s="13"/>
      <c r="F46" s="247" t="s">
        <v>36</v>
      </c>
      <c r="G46" s="247"/>
      <c r="H46" s="13"/>
      <c r="I46" s="13"/>
      <c r="J46" s="13"/>
      <c r="K46" s="13"/>
    </row>
    <row r="47" spans="2:12"/>
    <row r="48" spans="2:12" ht="12.95">
      <c r="B48" s="10" t="s">
        <v>37</v>
      </c>
      <c r="C48" s="11"/>
      <c r="D48" s="14"/>
      <c r="E48" s="14"/>
      <c r="F48" s="14" t="s">
        <v>38</v>
      </c>
    </row>
    <row r="49" spans="2:11"/>
    <row r="50" spans="2:11" ht="12.95">
      <c r="B50" s="10" t="s">
        <v>39</v>
      </c>
      <c r="C50" s="11"/>
    </row>
    <row r="51" spans="2:11" ht="3.75" customHeight="1">
      <c r="B51" s="11"/>
      <c r="C51" s="11"/>
    </row>
    <row r="52" spans="2:11" ht="12.95">
      <c r="B52" s="2" t="s">
        <v>40</v>
      </c>
      <c r="C52" s="15"/>
      <c r="D52" s="2"/>
      <c r="E52" s="2"/>
      <c r="F52" s="87" t="str">
        <f>F46</f>
        <v>U$S</v>
      </c>
      <c r="G52" s="217"/>
      <c r="H52" s="16"/>
      <c r="I52" s="17"/>
      <c r="J52" s="17"/>
      <c r="K52" s="17"/>
    </row>
    <row r="53" spans="2:11" ht="12.95">
      <c r="B53" s="2" t="s">
        <v>41</v>
      </c>
      <c r="C53" s="15"/>
      <c r="D53" s="2"/>
      <c r="E53" s="2"/>
      <c r="F53" s="2" t="str">
        <f>F52</f>
        <v>U$S</v>
      </c>
      <c r="G53" s="46">
        <v>0</v>
      </c>
      <c r="H53" s="17"/>
      <c r="I53" s="17"/>
      <c r="J53" s="17"/>
      <c r="K53" s="17"/>
    </row>
    <row r="54" spans="2:11" ht="12.95">
      <c r="B54" s="2" t="s">
        <v>42</v>
      </c>
      <c r="C54" s="15"/>
      <c r="D54" s="2"/>
      <c r="E54" s="2"/>
      <c r="F54" s="2" t="str">
        <f>F52</f>
        <v>U$S</v>
      </c>
      <c r="G54" s="46">
        <v>0</v>
      </c>
      <c r="H54" s="17"/>
      <c r="I54" s="17"/>
      <c r="J54" s="17"/>
      <c r="K54" s="17"/>
    </row>
    <row r="55" spans="2:11" ht="12.95">
      <c r="B55" s="2" t="s">
        <v>43</v>
      </c>
      <c r="C55" s="15"/>
      <c r="D55" s="2"/>
      <c r="E55" s="2"/>
      <c r="F55" s="2" t="str">
        <f>F52</f>
        <v>U$S</v>
      </c>
      <c r="G55" s="15">
        <f>G52</f>
        <v>0</v>
      </c>
      <c r="H55" s="17"/>
      <c r="I55" s="17"/>
      <c r="J55" s="17"/>
      <c r="K55" s="17"/>
    </row>
    <row r="56" spans="2:11" ht="12.95">
      <c r="B56" s="2" t="s">
        <v>44</v>
      </c>
      <c r="C56" s="15"/>
      <c r="D56" s="2"/>
      <c r="E56" s="2"/>
      <c r="F56" s="2" t="str">
        <f>F52</f>
        <v>U$S</v>
      </c>
      <c r="G56" s="18">
        <f>IF(AND(F52="$",G52&gt;480000),240000,IF(AND(F52="U$S",G52&gt;4000),2000,G52/2))</f>
        <v>0</v>
      </c>
      <c r="H56" s="17"/>
      <c r="I56" s="17"/>
      <c r="J56" s="17"/>
      <c r="K56" s="17"/>
    </row>
    <row r="57" spans="2:11" ht="12.95">
      <c r="B57" s="2" t="s">
        <v>45</v>
      </c>
      <c r="C57" s="15"/>
      <c r="D57" s="2"/>
      <c r="E57" s="2"/>
      <c r="F57" s="2" t="str">
        <f>F52</f>
        <v>U$S</v>
      </c>
      <c r="G57" s="88">
        <v>0</v>
      </c>
      <c r="H57" s="17"/>
      <c r="I57" s="17"/>
      <c r="J57" s="17"/>
      <c r="K57" s="17"/>
    </row>
    <row r="58" spans="2:11"/>
    <row r="59" spans="2:11" ht="12.95">
      <c r="B59" s="10" t="s">
        <v>46</v>
      </c>
      <c r="C59" s="11"/>
    </row>
    <row r="60" spans="2:11" ht="3.75" customHeight="1">
      <c r="B60" s="11"/>
      <c r="C60" s="11"/>
    </row>
    <row r="61" spans="2:11" ht="12.95">
      <c r="B61" s="19" t="s">
        <v>40</v>
      </c>
      <c r="C61" s="20"/>
      <c r="D61" s="21"/>
      <c r="E61" s="21"/>
      <c r="F61" s="22" t="str">
        <f>F52</f>
        <v>U$S</v>
      </c>
      <c r="G61" s="15">
        <f>+IF(F41="NO",IF(OR(D32=B127,D32=B128),1%,2%),F41)*G52</f>
        <v>0</v>
      </c>
      <c r="H61" s="19" t="s">
        <v>47</v>
      </c>
      <c r="I61" s="24"/>
      <c r="J61" s="24"/>
      <c r="K61" s="24"/>
    </row>
    <row r="62" spans="2:11" ht="12.95">
      <c r="B62" s="19" t="s">
        <v>41</v>
      </c>
      <c r="C62" s="20"/>
      <c r="D62" s="21"/>
      <c r="E62" s="21"/>
      <c r="F62" s="22" t="str">
        <f>F52</f>
        <v>U$S</v>
      </c>
      <c r="G62" s="23">
        <f>IF(AND(F52="$",G53&gt;0),6600,IF(AND(F52="U$S",G53&gt;0),55,0))</f>
        <v>0</v>
      </c>
      <c r="H62" s="19" t="s">
        <v>47</v>
      </c>
      <c r="I62" s="24"/>
      <c r="J62" s="24"/>
      <c r="K62" s="24"/>
    </row>
    <row r="63" spans="2:11" ht="12.95">
      <c r="B63" s="19" t="s">
        <v>42</v>
      </c>
      <c r="C63" s="20"/>
      <c r="D63" s="21"/>
      <c r="E63" s="21"/>
      <c r="F63" s="22" t="str">
        <f>F53</f>
        <v>U$S</v>
      </c>
      <c r="G63" s="23">
        <f>IF(AND(F52="$",G54&gt;0),3000,IF(AND(F52="U$S",G54&gt;0),30,0))</f>
        <v>0</v>
      </c>
      <c r="H63" s="19" t="s">
        <v>47</v>
      </c>
      <c r="I63" s="24"/>
      <c r="J63" s="24"/>
      <c r="K63" s="24"/>
    </row>
    <row r="64" spans="2:11" ht="12.95">
      <c r="B64" s="19" t="s">
        <v>48</v>
      </c>
      <c r="C64" s="25"/>
      <c r="D64" s="19"/>
      <c r="E64" s="19"/>
      <c r="F64" s="19" t="s">
        <v>49</v>
      </c>
      <c r="G64" s="19"/>
      <c r="H64" s="19"/>
      <c r="I64" s="19"/>
      <c r="J64" s="19"/>
      <c r="K64" s="19"/>
    </row>
    <row r="65" spans="1:11" ht="12.95">
      <c r="B65" s="19" t="s">
        <v>50</v>
      </c>
      <c r="C65" s="25"/>
      <c r="D65" s="19"/>
      <c r="E65" s="19"/>
      <c r="F65" s="19" t="s">
        <v>49</v>
      </c>
      <c r="G65" s="19"/>
      <c r="H65" s="19"/>
      <c r="I65" s="19"/>
      <c r="J65" s="19"/>
      <c r="K65" s="19"/>
    </row>
    <row r="66" spans="1:11" ht="12.95">
      <c r="B66" s="26"/>
      <c r="C66" s="27"/>
      <c r="D66" s="26"/>
      <c r="E66" s="26"/>
      <c r="F66" s="26"/>
      <c r="G66" s="26"/>
      <c r="H66" s="26"/>
      <c r="I66" s="26"/>
      <c r="J66" s="26"/>
      <c r="K66" s="26"/>
    </row>
    <row r="67" spans="1:11">
      <c r="B67" s="13"/>
      <c r="C67" s="13"/>
      <c r="D67" s="13"/>
      <c r="E67" s="13"/>
      <c r="F67" s="13"/>
      <c r="G67" s="13"/>
      <c r="H67" s="13"/>
      <c r="I67" s="13"/>
      <c r="J67" s="13"/>
      <c r="K67" s="13"/>
    </row>
    <row r="68" spans="1:11" ht="13.5" customHeight="1">
      <c r="B68" s="10" t="s">
        <v>51</v>
      </c>
      <c r="C68" s="11"/>
    </row>
    <row r="69" spans="1:11" ht="13.5" customHeight="1">
      <c r="B69" s="11"/>
      <c r="C69" s="11"/>
    </row>
    <row r="70" spans="1:11" ht="13.5" customHeight="1">
      <c r="B70" s="255" t="s">
        <v>52</v>
      </c>
      <c r="C70" s="255"/>
      <c r="D70" s="255"/>
      <c r="E70" s="255"/>
      <c r="F70" s="255"/>
      <c r="G70" s="255"/>
      <c r="H70" s="255"/>
      <c r="I70" s="255"/>
      <c r="J70" s="255"/>
      <c r="K70" s="255"/>
    </row>
    <row r="71" spans="1:11" ht="13.5" customHeight="1">
      <c r="A71" s="28"/>
      <c r="B71" s="258" t="s">
        <v>53</v>
      </c>
      <c r="C71" s="259"/>
      <c r="D71" s="259"/>
      <c r="E71" s="259"/>
      <c r="F71" s="259"/>
      <c r="G71" s="259"/>
      <c r="H71" s="259"/>
      <c r="I71" s="259"/>
      <c r="J71" s="259"/>
      <c r="K71" s="259"/>
    </row>
    <row r="72" spans="1:11" ht="13.5" customHeight="1">
      <c r="A72" s="28"/>
      <c r="B72" s="258" t="s">
        <v>54</v>
      </c>
      <c r="C72" s="259"/>
      <c r="D72" s="259"/>
      <c r="E72" s="259"/>
      <c r="F72" s="259"/>
      <c r="G72" s="259"/>
      <c r="H72" s="259"/>
      <c r="I72" s="259"/>
      <c r="J72" s="259"/>
      <c r="K72" s="259"/>
    </row>
    <row r="73" spans="1:11" ht="7.5" customHeight="1">
      <c r="A73" s="28"/>
    </row>
    <row r="74" spans="1:11" ht="40.5" customHeight="1">
      <c r="A74" s="28"/>
      <c r="B74" s="256" t="s">
        <v>55</v>
      </c>
      <c r="C74" s="256"/>
      <c r="D74" s="256"/>
      <c r="E74" s="256"/>
      <c r="F74" s="256"/>
      <c r="G74" s="256"/>
      <c r="H74" s="256"/>
      <c r="I74" s="256"/>
      <c r="J74" s="256"/>
      <c r="K74" s="256"/>
    </row>
    <row r="75" spans="1:11" ht="8.25" customHeight="1">
      <c r="A75" s="28"/>
      <c r="B75" s="13"/>
    </row>
    <row r="76" spans="1:11" ht="13.5" customHeight="1">
      <c r="A76" s="28"/>
      <c r="B76" s="261" t="s">
        <v>56</v>
      </c>
      <c r="C76" s="261"/>
      <c r="D76" s="261"/>
      <c r="E76" s="261"/>
      <c r="F76" s="261"/>
      <c r="G76" s="261"/>
      <c r="H76" s="261"/>
      <c r="I76" s="261"/>
      <c r="J76" s="261"/>
      <c r="K76" s="261"/>
    </row>
    <row r="77" spans="1:11" ht="44.25" customHeight="1">
      <c r="A77" s="28"/>
      <c r="B77" s="259" t="s">
        <v>57</v>
      </c>
      <c r="C77" s="259"/>
      <c r="D77" s="259"/>
      <c r="E77" s="259"/>
      <c r="F77" s="259"/>
      <c r="G77" s="259"/>
      <c r="H77" s="259"/>
      <c r="I77" s="259"/>
      <c r="J77" s="259"/>
      <c r="K77" s="259"/>
    </row>
    <row r="78" spans="1:11" ht="7.5" customHeight="1">
      <c r="A78" s="30"/>
      <c r="B78" s="13"/>
    </row>
    <row r="79" spans="1:11" ht="60" customHeight="1">
      <c r="A79" s="31" t="s">
        <v>58</v>
      </c>
      <c r="B79" s="262" t="s">
        <v>59</v>
      </c>
      <c r="C79" s="262"/>
      <c r="D79" s="262"/>
      <c r="E79" s="262"/>
      <c r="F79" s="262"/>
      <c r="G79" s="262"/>
      <c r="H79" s="262"/>
      <c r="I79" s="262"/>
      <c r="J79" s="262"/>
      <c r="K79" s="262"/>
    </row>
    <row r="80" spans="1:11" ht="5.25" customHeight="1">
      <c r="B80" s="32"/>
      <c r="C80" s="29"/>
      <c r="D80" s="29"/>
      <c r="E80" s="29"/>
      <c r="F80" s="29"/>
      <c r="G80" s="29"/>
      <c r="H80" s="29"/>
      <c r="I80" s="29"/>
      <c r="J80" s="29"/>
      <c r="K80" s="29"/>
    </row>
    <row r="81" spans="1:11" ht="69.75" customHeight="1">
      <c r="B81" s="263" t="s">
        <v>60</v>
      </c>
      <c r="C81" s="263"/>
      <c r="D81" s="263"/>
      <c r="E81" s="263"/>
      <c r="F81" s="263"/>
      <c r="G81" s="263"/>
      <c r="H81" s="263"/>
      <c r="I81" s="263"/>
      <c r="J81" s="263"/>
      <c r="K81" s="263"/>
    </row>
    <row r="82" spans="1:11" ht="13.5" customHeight="1">
      <c r="A82" s="30"/>
      <c r="B82" s="13"/>
    </row>
    <row r="83" spans="1:11" ht="6.75" customHeight="1">
      <c r="B83" s="33"/>
      <c r="C83" s="33"/>
      <c r="D83" s="33"/>
      <c r="E83" s="33"/>
      <c r="F83" s="33"/>
      <c r="G83" s="33"/>
      <c r="H83" s="33"/>
      <c r="I83" s="33"/>
      <c r="J83" s="33"/>
      <c r="K83" s="33"/>
    </row>
    <row r="84" spans="1:11"/>
    <row r="85" spans="1:11" ht="12.95">
      <c r="B85" s="10" t="s">
        <v>61</v>
      </c>
      <c r="C85" s="11"/>
    </row>
    <row r="86" spans="1:11" ht="3.75" customHeight="1"/>
    <row r="87" spans="1:11" ht="12.95">
      <c r="B87" s="10" t="s">
        <v>62</v>
      </c>
      <c r="C87" s="10"/>
      <c r="D87" s="34" t="str">
        <f>F52</f>
        <v>U$S</v>
      </c>
      <c r="E87" s="35">
        <f ca="1">IF(ISERROR(Costo!G16),0,Costo!G16)</f>
        <v>0</v>
      </c>
      <c r="F87" s="48"/>
      <c r="G87" s="36"/>
    </row>
    <row r="88" spans="1:11" ht="12.95">
      <c r="B88" s="10" t="s">
        <v>63</v>
      </c>
      <c r="C88" s="10"/>
      <c r="D88" s="34" t="str">
        <f>F52</f>
        <v>U$S</v>
      </c>
      <c r="E88" s="35">
        <f ca="1">IF(ISERROR(Costo!G26),0,Costo!G26)</f>
        <v>0</v>
      </c>
      <c r="F88" s="48" t="str">
        <f>IF(AND(Costo!E29="RESPONSABLE INSCRIPTO",OR(Costo!B34="Buenos Aires",Costo!B34="Corrientes",Costo!B34="Neuquén",Costo!B34="San Luis")),"+ Ingresos Brutos (si corresponde)","")</f>
        <v/>
      </c>
      <c r="G88" s="36"/>
    </row>
    <row r="89" spans="1:11" ht="12.95">
      <c r="B89" s="37"/>
      <c r="C89" s="37"/>
      <c r="D89" s="38"/>
      <c r="E89" s="39"/>
      <c r="F89" s="39"/>
      <c r="G89" s="40"/>
      <c r="H89" s="33"/>
      <c r="I89" s="33"/>
      <c r="J89" s="33"/>
      <c r="K89" s="33"/>
    </row>
    <row r="90" spans="1:11"/>
    <row r="91" spans="1:11" ht="12.75" customHeight="1">
      <c r="A91" s="31" t="s">
        <v>58</v>
      </c>
      <c r="B91" s="254" t="s">
        <v>64</v>
      </c>
      <c r="C91" s="254"/>
      <c r="D91" s="254"/>
      <c r="E91" s="254"/>
      <c r="F91" s="254"/>
      <c r="G91" s="254"/>
      <c r="H91" s="254"/>
      <c r="I91" s="254"/>
      <c r="J91" s="254"/>
      <c r="K91" s="254"/>
    </row>
    <row r="92" spans="1:11"/>
    <row r="93" spans="1:11" ht="12.95">
      <c r="B93" s="10" t="s">
        <v>65</v>
      </c>
      <c r="C93" s="11"/>
    </row>
    <row r="94" spans="1:11" ht="7.5" customHeight="1">
      <c r="B94" s="11"/>
      <c r="C94" s="11"/>
    </row>
    <row r="95" spans="1:11" ht="12.95">
      <c r="B95" s="10" t="s">
        <v>66</v>
      </c>
      <c r="C95" s="10"/>
      <c r="F95" s="12" t="s">
        <v>67</v>
      </c>
      <c r="G95" s="58"/>
      <c r="H95" s="12" t="s">
        <v>3</v>
      </c>
      <c r="I95" s="260"/>
      <c r="J95" s="260"/>
      <c r="K95" s="260"/>
    </row>
    <row r="96" spans="1:11" ht="7.5" customHeight="1">
      <c r="B96" s="10"/>
      <c r="C96" s="10"/>
      <c r="F96" s="10"/>
    </row>
    <row r="97" spans="2:11" ht="12.95">
      <c r="B97" s="1" t="s">
        <v>68</v>
      </c>
      <c r="F97" s="41">
        <f>Costo!B30</f>
        <v>0</v>
      </c>
    </row>
    <row r="98" spans="2:11" ht="7.5" customHeight="1">
      <c r="F98" s="42"/>
    </row>
    <row r="99" spans="2:11" ht="12.95">
      <c r="B99" s="1" t="s">
        <v>69</v>
      </c>
      <c r="F99" s="213">
        <v>0</v>
      </c>
      <c r="G99" s="212"/>
    </row>
    <row r="100" spans="2:11" ht="7.5" customHeight="1">
      <c r="F100" s="42"/>
    </row>
    <row r="101" spans="2:11" ht="12.95">
      <c r="B101" s="1" t="s">
        <v>70</v>
      </c>
      <c r="F101" s="48">
        <f>IF(ISERROR(Costo!G18),0,Costo!G18)</f>
        <v>0</v>
      </c>
      <c r="G101" s="15"/>
    </row>
    <row r="102" spans="2:11" ht="7.5" customHeight="1">
      <c r="F102" s="42"/>
    </row>
    <row r="103" spans="2:11" ht="12.95">
      <c r="B103" s="1" t="s">
        <v>71</v>
      </c>
      <c r="F103" s="216" t="s">
        <v>72</v>
      </c>
      <c r="G103" s="212"/>
      <c r="H103" s="212"/>
      <c r="I103" s="214"/>
      <c r="J103" s="215"/>
      <c r="K103" s="214"/>
    </row>
    <row r="104" spans="2:11" ht="7.5" customHeight="1">
      <c r="F104" s="42"/>
    </row>
    <row r="105" spans="2:11" ht="12.95">
      <c r="B105" s="1" t="s">
        <v>73</v>
      </c>
      <c r="F105" s="257" t="s">
        <v>74</v>
      </c>
      <c r="G105" s="257"/>
    </row>
    <row r="106" spans="2:11" ht="7.5" customHeight="1"/>
    <row r="107" spans="2:11" ht="12.75" customHeight="1">
      <c r="B107" s="1" t="s">
        <v>75</v>
      </c>
      <c r="F107" s="45">
        <f ca="1">+TODAY()</f>
        <v>45005</v>
      </c>
    </row>
    <row r="108" spans="2:11" ht="7.5" customHeight="1">
      <c r="F108" s="43"/>
    </row>
    <row r="109" spans="2:11" ht="42" customHeight="1">
      <c r="B109" s="251" t="s">
        <v>76</v>
      </c>
      <c r="C109" s="252"/>
      <c r="D109" s="252"/>
      <c r="E109" s="252"/>
      <c r="F109" s="252"/>
      <c r="G109" s="252"/>
      <c r="H109" s="252"/>
      <c r="I109" s="252"/>
      <c r="J109" s="252"/>
      <c r="K109" s="253"/>
    </row>
    <row r="110" spans="2:11" ht="12.75" customHeight="1"/>
    <row r="111" spans="2:11" ht="12.95">
      <c r="K111" s="178"/>
    </row>
    <row r="112" spans="2:11" ht="7.5" customHeight="1"/>
    <row r="113" spans="2:11" hidden="1">
      <c r="B113" s="1" t="s">
        <v>77</v>
      </c>
      <c r="F113" s="1" t="s">
        <v>74</v>
      </c>
      <c r="H113" s="44" t="s">
        <v>78</v>
      </c>
    </row>
    <row r="114" spans="2:11" hidden="1">
      <c r="B114" s="44" t="s">
        <v>79</v>
      </c>
      <c r="C114" s="44"/>
      <c r="F114" s="1" t="s">
        <v>80</v>
      </c>
      <c r="H114" s="44" t="s">
        <v>36</v>
      </c>
    </row>
    <row r="115" spans="2:11" hidden="1">
      <c r="B115" s="44" t="s">
        <v>81</v>
      </c>
      <c r="C115" s="44"/>
      <c r="F115" s="1" t="s">
        <v>82</v>
      </c>
    </row>
    <row r="116" spans="2:11" hidden="1">
      <c r="B116" s="44" t="s">
        <v>83</v>
      </c>
      <c r="C116" s="44"/>
      <c r="F116" s="1" t="s">
        <v>84</v>
      </c>
    </row>
    <row r="117" spans="2:11" hidden="1">
      <c r="B117" s="44" t="s">
        <v>85</v>
      </c>
      <c r="C117" s="44"/>
      <c r="F117" s="1" t="s">
        <v>86</v>
      </c>
    </row>
    <row r="118" spans="2:11" hidden="1">
      <c r="B118" s="44" t="s">
        <v>87</v>
      </c>
      <c r="C118" s="44"/>
      <c r="F118" s="1" t="s">
        <v>88</v>
      </c>
    </row>
    <row r="119" spans="2:11" hidden="1">
      <c r="B119" s="44" t="s">
        <v>89</v>
      </c>
      <c r="C119" s="44"/>
      <c r="F119" s="1" t="s">
        <v>90</v>
      </c>
    </row>
    <row r="120" spans="2:11" hidden="1">
      <c r="B120" s="44" t="s">
        <v>91</v>
      </c>
    </row>
    <row r="121" spans="2:11" hidden="1">
      <c r="B121" s="44" t="s">
        <v>92</v>
      </c>
    </row>
    <row r="122" spans="2:11" hidden="1">
      <c r="B122" s="44" t="s">
        <v>93</v>
      </c>
    </row>
    <row r="123" spans="2:11" hidden="1">
      <c r="B123" s="1" t="s">
        <v>94</v>
      </c>
    </row>
    <row r="124" spans="2:11" ht="12.95" hidden="1">
      <c r="B124" s="297" t="s">
        <v>95</v>
      </c>
      <c r="C124" s="297"/>
      <c r="D124" s="12"/>
      <c r="E124" s="12"/>
      <c r="F124" s="297"/>
      <c r="G124" s="12"/>
      <c r="H124" s="12"/>
      <c r="I124" s="12"/>
      <c r="J124" s="12"/>
      <c r="K124" s="12"/>
    </row>
    <row r="125" spans="2:11" hidden="1">
      <c r="B125" s="44"/>
      <c r="C125" s="44"/>
      <c r="D125" s="44"/>
      <c r="E125" s="44"/>
      <c r="F125" s="44"/>
      <c r="G125" s="44"/>
      <c r="H125" s="44"/>
      <c r="I125" s="44"/>
      <c r="J125" s="44"/>
      <c r="K125" s="44"/>
    </row>
    <row r="126" spans="2:11" hidden="1">
      <c r="B126" s="44" t="s">
        <v>24</v>
      </c>
      <c r="C126" s="44"/>
      <c r="D126" s="44"/>
      <c r="E126" s="44"/>
      <c r="F126" s="44" t="s">
        <v>15</v>
      </c>
      <c r="G126" s="44"/>
      <c r="H126" s="44"/>
      <c r="I126" s="44" t="s">
        <v>96</v>
      </c>
      <c r="J126" s="44"/>
      <c r="K126" s="44" t="s">
        <v>97</v>
      </c>
    </row>
    <row r="127" spans="2:11" hidden="1">
      <c r="B127" s="44" t="s">
        <v>98</v>
      </c>
      <c r="C127" s="44"/>
      <c r="D127" s="44"/>
      <c r="E127" s="44"/>
      <c r="F127" s="44" t="s">
        <v>99</v>
      </c>
      <c r="G127" s="44"/>
      <c r="H127" s="44"/>
      <c r="I127" s="298">
        <v>0</v>
      </c>
      <c r="J127" s="44"/>
      <c r="K127" s="44">
        <v>0</v>
      </c>
    </row>
    <row r="128" spans="2:11" hidden="1">
      <c r="B128" s="44" t="s">
        <v>100</v>
      </c>
      <c r="C128" s="44"/>
      <c r="D128" s="44"/>
      <c r="E128" s="44"/>
      <c r="F128" s="1" t="s">
        <v>101</v>
      </c>
      <c r="G128" s="44"/>
      <c r="H128" s="44"/>
      <c r="I128" s="299">
        <f>7200/80</f>
        <v>90</v>
      </c>
      <c r="J128" s="44"/>
      <c r="K128" s="44">
        <v>150</v>
      </c>
    </row>
    <row r="129" spans="2:9" hidden="1">
      <c r="B129" s="1" t="s">
        <v>102</v>
      </c>
      <c r="F129" s="1" t="s">
        <v>103</v>
      </c>
      <c r="I129" s="299">
        <f>18000/80</f>
        <v>225</v>
      </c>
    </row>
    <row r="130" spans="2:9" hidden="1">
      <c r="I130" s="299">
        <f>36000/80</f>
        <v>450</v>
      </c>
    </row>
    <row r="132" spans="2:9" hidden="1">
      <c r="B132" s="1" t="s">
        <v>11</v>
      </c>
    </row>
    <row r="133" spans="2:9" hidden="1">
      <c r="B133" s="1" t="s">
        <v>104</v>
      </c>
    </row>
    <row r="134" spans="2:9" hidden="1">
      <c r="B134" s="1" t="s">
        <v>105</v>
      </c>
    </row>
    <row r="135" spans="2:9" hidden="1">
      <c r="B135" s="1" t="s">
        <v>106</v>
      </c>
    </row>
    <row r="137" spans="2:9" hidden="1">
      <c r="B137" s="1" t="s">
        <v>19</v>
      </c>
      <c r="F137" s="170" t="s">
        <v>8</v>
      </c>
      <c r="I137" s="44" t="s">
        <v>107</v>
      </c>
    </row>
    <row r="138" spans="2:9" hidden="1">
      <c r="B138" s="1">
        <v>2023</v>
      </c>
      <c r="F138" s="171" t="s">
        <v>108</v>
      </c>
      <c r="I138" s="44" t="s">
        <v>29</v>
      </c>
    </row>
    <row r="139" spans="2:9" hidden="1">
      <c r="B139" s="1">
        <v>2022</v>
      </c>
      <c r="F139" s="171" t="s">
        <v>109</v>
      </c>
      <c r="I139" s="197">
        <f>+IF(OR(D32=B127,D32=B128),2%,3%)</f>
        <v>0.03</v>
      </c>
    </row>
    <row r="140" spans="2:9" hidden="1">
      <c r="B140" s="1">
        <v>2021</v>
      </c>
      <c r="F140" s="171" t="s">
        <v>110</v>
      </c>
    </row>
    <row r="141" spans="2:9" hidden="1">
      <c r="B141" s="1">
        <v>2020</v>
      </c>
      <c r="F141" s="171" t="s">
        <v>111</v>
      </c>
    </row>
    <row r="142" spans="2:9" hidden="1">
      <c r="B142" s="1">
        <v>2019</v>
      </c>
      <c r="F142" s="171" t="s">
        <v>112</v>
      </c>
    </row>
    <row r="143" spans="2:9" hidden="1">
      <c r="B143" s="1">
        <v>2018</v>
      </c>
      <c r="F143" s="171" t="s">
        <v>113</v>
      </c>
      <c r="I143" s="1" t="s">
        <v>114</v>
      </c>
    </row>
    <row r="144" spans="2:9" hidden="1">
      <c r="B144" s="1">
        <v>2017</v>
      </c>
      <c r="F144" s="171" t="s">
        <v>115</v>
      </c>
      <c r="I144" s="1" t="s">
        <v>29</v>
      </c>
    </row>
    <row r="145" spans="2:10" hidden="1">
      <c r="B145" s="1">
        <v>2016</v>
      </c>
      <c r="F145" s="171" t="s">
        <v>116</v>
      </c>
    </row>
    <row r="146" spans="2:10" hidden="1">
      <c r="B146" s="1">
        <v>2015</v>
      </c>
      <c r="F146" s="171" t="s">
        <v>117</v>
      </c>
    </row>
    <row r="147" spans="2:10" hidden="1">
      <c r="B147" s="1">
        <v>2014</v>
      </c>
      <c r="F147" s="171" t="s">
        <v>118</v>
      </c>
    </row>
    <row r="148" spans="2:10" hidden="1">
      <c r="B148" s="1">
        <v>2013</v>
      </c>
      <c r="F148" s="171" t="s">
        <v>119</v>
      </c>
    </row>
    <row r="149" spans="2:10" hidden="1">
      <c r="B149" s="1">
        <v>2012</v>
      </c>
      <c r="F149" s="171" t="s">
        <v>120</v>
      </c>
      <c r="J149" s="194"/>
    </row>
    <row r="150" spans="2:10" hidden="1">
      <c r="B150" s="1">
        <v>2011</v>
      </c>
      <c r="F150" s="171" t="s">
        <v>121</v>
      </c>
      <c r="J150" s="194"/>
    </row>
    <row r="151" spans="2:10" hidden="1">
      <c r="B151" s="1">
        <v>2010</v>
      </c>
      <c r="F151" s="171" t="s">
        <v>122</v>
      </c>
      <c r="J151" s="194"/>
    </row>
    <row r="152" spans="2:10" hidden="1">
      <c r="B152" s="1">
        <v>2009</v>
      </c>
      <c r="F152" s="171" t="s">
        <v>123</v>
      </c>
    </row>
    <row r="153" spans="2:10" hidden="1">
      <c r="B153" s="1">
        <v>2008</v>
      </c>
      <c r="F153" s="171" t="s">
        <v>124</v>
      </c>
    </row>
    <row r="154" spans="2:10" hidden="1">
      <c r="B154" s="1">
        <v>2007</v>
      </c>
      <c r="F154" s="171" t="s">
        <v>125</v>
      </c>
    </row>
    <row r="155" spans="2:10" hidden="1">
      <c r="B155" s="1">
        <v>2006</v>
      </c>
      <c r="F155" s="171" t="s">
        <v>126</v>
      </c>
    </row>
    <row r="156" spans="2:10" hidden="1">
      <c r="B156" s="1">
        <v>2005</v>
      </c>
      <c r="F156" s="171" t="s">
        <v>127</v>
      </c>
    </row>
    <row r="157" spans="2:10" hidden="1">
      <c r="B157" s="1">
        <v>2004</v>
      </c>
      <c r="F157" s="171" t="s">
        <v>128</v>
      </c>
    </row>
    <row r="158" spans="2:10" hidden="1">
      <c r="B158" s="1">
        <v>2003</v>
      </c>
      <c r="F158" s="171" t="s">
        <v>129</v>
      </c>
    </row>
    <row r="159" spans="2:10" hidden="1">
      <c r="B159" s="1">
        <v>2002</v>
      </c>
      <c r="F159" s="171" t="s">
        <v>130</v>
      </c>
    </row>
    <row r="160" spans="2:10" hidden="1">
      <c r="B160" s="1">
        <v>2001</v>
      </c>
      <c r="F160" s="171" t="s">
        <v>131</v>
      </c>
    </row>
    <row r="161" spans="2:6" hidden="1">
      <c r="B161" s="1">
        <v>2000</v>
      </c>
      <c r="F161" s="171" t="s">
        <v>132</v>
      </c>
    </row>
    <row r="162" spans="2:6" hidden="1">
      <c r="B162" s="1">
        <v>1999</v>
      </c>
    </row>
    <row r="163" spans="2:6" hidden="1">
      <c r="B163" s="1">
        <v>1998</v>
      </c>
    </row>
    <row r="164" spans="2:6" hidden="1">
      <c r="B164" s="1">
        <v>1997</v>
      </c>
    </row>
    <row r="165" spans="2:6" hidden="1">
      <c r="B165" s="1">
        <v>1996</v>
      </c>
    </row>
    <row r="166" spans="2:6" hidden="1">
      <c r="B166" s="1">
        <v>1995</v>
      </c>
    </row>
    <row r="167" spans="2:6" hidden="1">
      <c r="B167" s="1">
        <v>1994</v>
      </c>
    </row>
    <row r="168" spans="2:6" hidden="1">
      <c r="B168" s="1">
        <v>1993</v>
      </c>
    </row>
    <row r="169" spans="2:6" ht="12" hidden="1" customHeight="1"/>
    <row r="171" spans="2:6" hidden="1">
      <c r="B171" s="44" t="s">
        <v>133</v>
      </c>
    </row>
    <row r="172" spans="2:6" hidden="1">
      <c r="B172" s="42">
        <v>0.2</v>
      </c>
    </row>
    <row r="173" spans="2:6" ht="7.5" hidden="1" customHeight="1">
      <c r="B173" s="42"/>
    </row>
    <row r="174" spans="2:6" hidden="1">
      <c r="B174" s="42"/>
    </row>
    <row r="175" spans="2:6" hidden="1">
      <c r="B175" s="42"/>
    </row>
    <row r="176" spans="2:6" hidden="1">
      <c r="B176" s="42"/>
    </row>
    <row r="177" spans="2:2" hidden="1">
      <c r="B177" s="42"/>
    </row>
    <row r="178" spans="2:2" hidden="1">
      <c r="B178" s="42"/>
    </row>
    <row r="179" spans="2:2" hidden="1">
      <c r="B179" s="42"/>
    </row>
    <row r="180" spans="2:2" hidden="1">
      <c r="B180" s="42"/>
    </row>
  </sheetData>
  <sheetProtection password="DED3" sheet="1"/>
  <mergeCells count="64">
    <mergeCell ref="B109:K109"/>
    <mergeCell ref="B91:K91"/>
    <mergeCell ref="B70:K70"/>
    <mergeCell ref="B74:K74"/>
    <mergeCell ref="F105:G105"/>
    <mergeCell ref="B71:K71"/>
    <mergeCell ref="B72:K72"/>
    <mergeCell ref="I95:K95"/>
    <mergeCell ref="B76:K76"/>
    <mergeCell ref="B77:K77"/>
    <mergeCell ref="B79:K79"/>
    <mergeCell ref="B81:K81"/>
    <mergeCell ref="F46:G46"/>
    <mergeCell ref="B32:C32"/>
    <mergeCell ref="G32:H32"/>
    <mergeCell ref="B39:E39"/>
    <mergeCell ref="B36:D36"/>
    <mergeCell ref="B41:E41"/>
    <mergeCell ref="B10:K10"/>
    <mergeCell ref="G26:H26"/>
    <mergeCell ref="G28:H28"/>
    <mergeCell ref="I14:K14"/>
    <mergeCell ref="I18:K18"/>
    <mergeCell ref="I20:K20"/>
    <mergeCell ref="I24:K24"/>
    <mergeCell ref="I26:K26"/>
    <mergeCell ref="B25:C25"/>
    <mergeCell ref="B20:C20"/>
    <mergeCell ref="D24:F24"/>
    <mergeCell ref="B27:C27"/>
    <mergeCell ref="B16:C16"/>
    <mergeCell ref="D16:F16"/>
    <mergeCell ref="G16:H16"/>
    <mergeCell ref="I16:K16"/>
    <mergeCell ref="B14:C14"/>
    <mergeCell ref="D14:F14"/>
    <mergeCell ref="G14:H14"/>
    <mergeCell ref="B26:C26"/>
    <mergeCell ref="G15:H15"/>
    <mergeCell ref="G17:H17"/>
    <mergeCell ref="G18:H18"/>
    <mergeCell ref="D20:F20"/>
    <mergeCell ref="G20:H20"/>
    <mergeCell ref="G24:H24"/>
    <mergeCell ref="B24:C24"/>
    <mergeCell ref="G19:H19"/>
    <mergeCell ref="D26:F26"/>
    <mergeCell ref="B18:C18"/>
    <mergeCell ref="D18:F18"/>
    <mergeCell ref="B29:C29"/>
    <mergeCell ref="G25:H25"/>
    <mergeCell ref="G27:H27"/>
    <mergeCell ref="G29:H29"/>
    <mergeCell ref="I32:K32"/>
    <mergeCell ref="D32:F32"/>
    <mergeCell ref="B30:C30"/>
    <mergeCell ref="B31:C31"/>
    <mergeCell ref="G31:H31"/>
    <mergeCell ref="I30:K30"/>
    <mergeCell ref="G30:H30"/>
    <mergeCell ref="D30:F30"/>
    <mergeCell ref="D28:F28"/>
    <mergeCell ref="B28:C28"/>
    <mergeCell ref="I28:K28"/>
  </mergeCells>
  <phoneticPr fontId="0" type="noConversion"/>
  <dataValidations count="14">
    <dataValidation type="list" allowBlank="1" showInputMessage="1" showErrorMessage="1" sqref="I18:K18" xr:uid="{00000000-0002-0000-0000-000000000000}">
      <formula1>$F$137:$F$161</formula1>
    </dataValidation>
    <dataValidation type="list" allowBlank="1" showInputMessage="1" showErrorMessage="1" sqref="I20:K20" xr:uid="{00000000-0002-0000-0000-000001000000}">
      <formula1>$B$132:$B$135</formula1>
    </dataValidation>
    <dataValidation type="list" allowBlank="1" showInputMessage="1" showErrorMessage="1" sqref="I24:K24" xr:uid="{00000000-0002-0000-0000-000002000000}">
      <formula1>$F$126:$F$129</formula1>
    </dataValidation>
    <dataValidation type="list" allowBlank="1" showInputMessage="1" showErrorMessage="1" sqref="D32:F32" xr:uid="{00000000-0002-0000-0000-000003000000}">
      <formula1>$B$126:$B$129</formula1>
    </dataValidation>
    <dataValidation type="list" allowBlank="1" showInputMessage="1" showErrorMessage="1" sqref="F105" xr:uid="{00000000-0002-0000-0000-000004000000}">
      <formula1>$F$113:$F$119</formula1>
    </dataValidation>
    <dataValidation type="list" allowBlank="1" showInputMessage="1" showErrorMessage="1" sqref="F46:G46" xr:uid="{00000000-0002-0000-0000-000005000000}">
      <formula1>$H$114:$H$114</formula1>
    </dataValidation>
    <dataValidation type="list" allowBlank="1" showInputMessage="1" showErrorMessage="1" sqref="E38 F39:F40 F36:F37" xr:uid="{00000000-0002-0000-0000-000006000000}">
      <formula1>$I$143:$I$144</formula1>
    </dataValidation>
    <dataValidation type="list" allowBlank="1" showInputMessage="1" showErrorMessage="1" sqref="F41" xr:uid="{00000000-0002-0000-0000-000007000000}">
      <formula1>$I$138:$I$139</formula1>
    </dataValidation>
    <dataValidation type="list" allowBlank="1" showInputMessage="1" showErrorMessage="1" sqref="G57" xr:uid="{00000000-0002-0000-0000-000008000000}">
      <formula1>$I$127:$I$130</formula1>
    </dataValidation>
    <dataValidation type="list" allowBlank="1" showInputMessage="1" showErrorMessage="1" sqref="G54" xr:uid="{00000000-0002-0000-0000-000009000000}">
      <formula1>$K$127:$K$128</formula1>
    </dataValidation>
    <dataValidation type="whole" allowBlank="1" showInputMessage="1" showErrorMessage="1" error="Limite Máximo de Suma Asegurada:    U$S 150.000.-_x000a_ _x000a_Suma Inferior a U$S 50.001.- cotizar cobertura Nautico." sqref="G52" xr:uid="{00000000-0002-0000-0000-00000A000000}">
      <formula1>IF(F46="U$S",50001,6000001)</formula1>
      <formula2>IF(F46="U$S",150000,18000000)</formula2>
    </dataValidation>
    <dataValidation type="decimal" allowBlank="1" showInputMessage="1" showErrorMessage="1" error="El porcentaje de comisión debe encontrarse entre el 10% y 30%" sqref="G103" xr:uid="{00000000-0002-0000-0000-00000B000000}">
      <formula1>10/100</formula1>
      <formula2>30/100</formula2>
    </dataValidation>
    <dataValidation type="decimal" allowBlank="1" showInputMessage="1" showErrorMessage="1" error="El porcentaje de la Prima por gastos de explotación debe ser igual o menor a 20%" sqref="F99" xr:uid="{00000000-0002-0000-0000-00000C000000}">
      <formula1>0/100</formula1>
      <formula2>20/100</formula2>
    </dataValidation>
    <dataValidation type="list" allowBlank="1" showInputMessage="1" showErrorMessage="1" sqref="D28:F28" xr:uid="{00000000-0002-0000-0000-00000D000000}">
      <formula1>$B$137:$B$168</formula1>
    </dataValidation>
  </dataValidations>
  <printOptions horizontalCentered="1"/>
  <pageMargins left="0.39370078740157483" right="0.39370078740157483" top="0.39370078740157483" bottom="0.39370078740157483" header="0" footer="0"/>
  <pageSetup paperSize="9" scale="65" orientation="portrait" r:id="rId1"/>
  <headerFooter alignWithMargins="0">
    <oddFooter>Página &amp;P de &amp;N</oddFooter>
  </headerFooter>
  <rowBreaks count="1" manualBreakCount="1">
    <brk id="89"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65536"/>
  <sheetViews>
    <sheetView zoomScaleNormal="100" workbookViewId="0">
      <selection activeCell="F8" sqref="F8"/>
    </sheetView>
  </sheetViews>
  <sheetFormatPr defaultColWidth="11.42578125" defaultRowHeight="9.9499999999999993" zeroHeight="1"/>
  <cols>
    <col min="1" max="1" width="1.42578125" style="80" customWidth="1"/>
    <col min="2" max="3" width="11.42578125" style="80"/>
    <col min="4" max="4" width="23.5703125" style="80" customWidth="1"/>
    <col min="5" max="7" width="20.7109375" style="80" customWidth="1"/>
    <col min="8" max="8" width="11.42578125" style="80"/>
    <col min="9" max="9" width="20" style="80" customWidth="1"/>
    <col min="10" max="10" width="12.5703125" style="80" customWidth="1"/>
    <col min="11" max="11" width="11.140625" style="80" customWidth="1"/>
    <col min="12" max="14" width="13.42578125" style="80" customWidth="1"/>
    <col min="15" max="15" width="5.7109375" style="80" customWidth="1"/>
    <col min="16" max="16" width="18.140625" style="80" customWidth="1"/>
    <col min="17" max="17" width="21.7109375" style="80" customWidth="1"/>
    <col min="18" max="16384" width="11.42578125" style="80"/>
  </cols>
  <sheetData>
    <row r="1" spans="1:20" s="60" customFormat="1" ht="7.5" customHeight="1">
      <c r="A1" s="100"/>
      <c r="B1" s="100"/>
      <c r="C1" s="100"/>
      <c r="D1" s="100"/>
      <c r="E1" s="100"/>
      <c r="F1" s="100"/>
      <c r="G1" s="100"/>
      <c r="H1" s="100"/>
      <c r="I1" s="66"/>
      <c r="J1" s="66"/>
      <c r="K1" s="66"/>
      <c r="L1" s="66"/>
      <c r="M1" s="66"/>
      <c r="N1" s="66"/>
      <c r="O1" s="66"/>
      <c r="P1" s="66"/>
      <c r="Q1" s="66"/>
      <c r="R1" s="66"/>
      <c r="S1" s="66"/>
      <c r="T1" s="66"/>
    </row>
    <row r="2" spans="1:20" s="60" customFormat="1" ht="17.45">
      <c r="A2" s="100"/>
      <c r="B2" s="300" t="str">
        <f>Cotización!B10</f>
        <v>COTIZADOR OFF LINE SEGURO DE CASCOS - PLAN NAUTICO PLUS</v>
      </c>
      <c r="C2" s="300"/>
      <c r="D2" s="300"/>
      <c r="E2" s="300"/>
      <c r="F2" s="300"/>
      <c r="G2" s="300"/>
      <c r="H2" s="100"/>
      <c r="I2" s="66"/>
      <c r="J2" s="66"/>
      <c r="K2" s="66"/>
      <c r="L2" s="66"/>
      <c r="M2" s="66"/>
      <c r="N2" s="66"/>
      <c r="O2" s="66"/>
      <c r="P2" s="66"/>
      <c r="Q2" s="66"/>
      <c r="R2" s="66"/>
      <c r="S2" s="66"/>
      <c r="T2" s="66"/>
    </row>
    <row r="3" spans="1:20" s="60" customFormat="1" ht="10.5" thickBot="1">
      <c r="A3" s="100"/>
      <c r="B3" s="100"/>
      <c r="C3" s="100"/>
      <c r="D3" s="100"/>
      <c r="E3" s="100"/>
      <c r="F3" s="100"/>
      <c r="G3" s="100"/>
      <c r="H3" s="100"/>
      <c r="I3" s="66"/>
      <c r="J3" s="66"/>
      <c r="K3" s="66"/>
      <c r="L3" s="66"/>
      <c r="M3" s="66"/>
      <c r="N3" s="66"/>
      <c r="O3" s="66"/>
      <c r="P3" s="66"/>
      <c r="Q3" s="66"/>
      <c r="R3" s="66"/>
      <c r="S3" s="66"/>
      <c r="T3" s="66"/>
    </row>
    <row r="4" spans="1:20" s="61" customFormat="1" ht="11.1" thickBot="1">
      <c r="A4" s="301"/>
      <c r="B4" s="49" t="s">
        <v>134</v>
      </c>
      <c r="C4" s="50" t="s">
        <v>135</v>
      </c>
      <c r="D4" s="51" t="s">
        <v>136</v>
      </c>
      <c r="E4" s="50" t="s">
        <v>137</v>
      </c>
      <c r="F4" s="52" t="s">
        <v>138</v>
      </c>
      <c r="G4" s="53" t="s">
        <v>139</v>
      </c>
      <c r="H4" s="301"/>
      <c r="I4" s="62"/>
      <c r="J4" s="63" t="s">
        <v>140</v>
      </c>
      <c r="K4" s="63" t="s">
        <v>141</v>
      </c>
      <c r="L4" s="64" t="s">
        <v>142</v>
      </c>
      <c r="M4" s="64" t="s">
        <v>143</v>
      </c>
      <c r="N4" s="65" t="s">
        <v>144</v>
      </c>
      <c r="O4" s="66"/>
      <c r="P4" s="71"/>
      <c r="Q4" s="71"/>
      <c r="R4" s="71"/>
      <c r="S4" s="71"/>
      <c r="T4" s="71"/>
    </row>
    <row r="5" spans="1:20" s="61" customFormat="1">
      <c r="A5" s="301"/>
      <c r="B5" s="302">
        <v>1</v>
      </c>
      <c r="C5" s="303" t="s">
        <v>145</v>
      </c>
      <c r="D5" s="304" t="s">
        <v>146</v>
      </c>
      <c r="E5" s="305">
        <f>Cotización!G52</f>
        <v>0</v>
      </c>
      <c r="F5" s="306" t="e">
        <f ca="1">E32-2</f>
        <v>#VALUE!</v>
      </c>
      <c r="G5" s="307" t="e">
        <f ca="1">E5*F5/1000</f>
        <v>#VALUE!</v>
      </c>
      <c r="H5" s="301"/>
      <c r="I5" s="67" t="s">
        <v>147</v>
      </c>
      <c r="J5" s="181">
        <v>10</v>
      </c>
      <c r="K5" s="182">
        <v>10</v>
      </c>
      <c r="L5" s="183">
        <v>12</v>
      </c>
      <c r="M5" s="183">
        <v>12</v>
      </c>
      <c r="N5" s="184">
        <v>14.5</v>
      </c>
      <c r="O5" s="66"/>
      <c r="P5" s="73" t="s">
        <v>148</v>
      </c>
      <c r="Q5" s="73" t="str">
        <f>Cotización!I24</f>
        <v>(Seleccionar Tipo de Embarcacion)</v>
      </c>
      <c r="R5" s="71"/>
      <c r="S5" s="71">
        <v>10800</v>
      </c>
      <c r="T5" s="71">
        <v>18000</v>
      </c>
    </row>
    <row r="6" spans="1:20" s="61" customFormat="1">
      <c r="A6" s="301"/>
      <c r="B6" s="205">
        <v>2</v>
      </c>
      <c r="C6" s="206" t="s">
        <v>149</v>
      </c>
      <c r="D6" s="207" t="s">
        <v>150</v>
      </c>
      <c r="E6" s="208">
        <f>Cotización!G53</f>
        <v>0</v>
      </c>
      <c r="F6" s="209">
        <f>N11</f>
        <v>22</v>
      </c>
      <c r="G6" s="210">
        <f>E6*F6/1000</f>
        <v>0</v>
      </c>
      <c r="H6" s="301"/>
      <c r="I6" s="67" t="s">
        <v>99</v>
      </c>
      <c r="J6" s="185">
        <v>8.5</v>
      </c>
      <c r="K6" s="182">
        <v>8.5</v>
      </c>
      <c r="L6" s="183">
        <v>10.5</v>
      </c>
      <c r="M6" s="183">
        <v>10.5</v>
      </c>
      <c r="N6" s="184">
        <v>13</v>
      </c>
      <c r="O6" s="66"/>
      <c r="P6" s="73" t="s">
        <v>151</v>
      </c>
      <c r="Q6" s="308" t="e">
        <f ca="1">YEAR(TODAY())-B32</f>
        <v>#VALUE!</v>
      </c>
      <c r="R6" s="71"/>
      <c r="S6" s="71">
        <v>27000</v>
      </c>
      <c r="T6" s="71">
        <v>0</v>
      </c>
    </row>
    <row r="7" spans="1:20" s="61" customFormat="1">
      <c r="A7" s="301"/>
      <c r="B7" s="205">
        <v>3</v>
      </c>
      <c r="C7" s="206" t="s">
        <v>152</v>
      </c>
      <c r="D7" s="207" t="s">
        <v>153</v>
      </c>
      <c r="E7" s="208">
        <f>+Cotización!G54</f>
        <v>0</v>
      </c>
      <c r="F7" s="209"/>
      <c r="G7" s="210">
        <f>+IF(E7=150,10,0)</f>
        <v>0</v>
      </c>
      <c r="H7" s="301"/>
      <c r="I7" s="67" t="s">
        <v>101</v>
      </c>
      <c r="J7" s="185">
        <v>9.5</v>
      </c>
      <c r="K7" s="182">
        <v>9.5</v>
      </c>
      <c r="L7" s="183">
        <v>11.5</v>
      </c>
      <c r="M7" s="183">
        <v>11.5</v>
      </c>
      <c r="N7" s="184">
        <v>14</v>
      </c>
      <c r="O7" s="66"/>
      <c r="P7" s="73" t="s">
        <v>154</v>
      </c>
      <c r="Q7" s="309" t="str">
        <f>Cotización!D32</f>
        <v>(Seleccionar Tipo de Material)</v>
      </c>
      <c r="R7" s="71"/>
      <c r="S7" s="71">
        <v>54000</v>
      </c>
      <c r="T7" s="71"/>
    </row>
    <row r="8" spans="1:20" s="61" customFormat="1" ht="10.5" thickBot="1">
      <c r="A8" s="301"/>
      <c r="B8" s="205">
        <v>4</v>
      </c>
      <c r="C8" s="206" t="s">
        <v>152</v>
      </c>
      <c r="D8" s="207" t="s">
        <v>155</v>
      </c>
      <c r="E8" s="208">
        <f>Cotización!G55</f>
        <v>0</v>
      </c>
      <c r="F8" s="209">
        <v>2</v>
      </c>
      <c r="G8" s="210">
        <f>E8*F8/1000</f>
        <v>0</v>
      </c>
      <c r="H8" s="301"/>
      <c r="I8" s="68" t="s">
        <v>103</v>
      </c>
      <c r="J8" s="186">
        <v>9</v>
      </c>
      <c r="K8" s="187">
        <v>9</v>
      </c>
      <c r="L8" s="188">
        <v>11</v>
      </c>
      <c r="M8" s="188">
        <v>11</v>
      </c>
      <c r="N8" s="189">
        <v>13.5</v>
      </c>
      <c r="O8" s="66"/>
      <c r="P8" s="71"/>
      <c r="Q8" s="71"/>
      <c r="R8" s="71"/>
      <c r="S8" s="71">
        <v>0</v>
      </c>
      <c r="T8" s="71"/>
    </row>
    <row r="9" spans="1:20" s="61" customFormat="1" ht="10.5" thickBot="1">
      <c r="A9" s="301"/>
      <c r="B9" s="205"/>
      <c r="C9" s="206" t="s">
        <v>156</v>
      </c>
      <c r="D9" s="207" t="s">
        <v>157</v>
      </c>
      <c r="E9" s="208">
        <f>Cotización!G56</f>
        <v>0</v>
      </c>
      <c r="F9" s="310"/>
      <c r="G9" s="210">
        <v>0</v>
      </c>
      <c r="H9" s="301"/>
      <c r="I9" s="71"/>
      <c r="J9" s="71"/>
      <c r="K9" s="71"/>
      <c r="L9" s="71"/>
      <c r="M9" s="71"/>
      <c r="N9" s="71"/>
      <c r="O9" s="71"/>
      <c r="P9" s="71"/>
      <c r="Q9" s="71"/>
      <c r="R9" s="71"/>
      <c r="S9" s="71"/>
      <c r="T9" s="71"/>
    </row>
    <row r="10" spans="1:20" s="60" customFormat="1" ht="13.5" customHeight="1" thickBot="1">
      <c r="A10" s="100"/>
      <c r="B10" s="311">
        <v>5</v>
      </c>
      <c r="C10" s="312" t="s">
        <v>158</v>
      </c>
      <c r="D10" s="313" t="s">
        <v>159</v>
      </c>
      <c r="E10" s="314">
        <f>Cotización!G57</f>
        <v>0</v>
      </c>
      <c r="F10" s="315"/>
      <c r="G10" s="316" t="str">
        <f>IF(E10=10800,J11,IF(E10=27000,J12,IF(E10=54000,J13,IF(E10=90,K11,IF(E10=225,K12,IF(E10=450,K13,"0"))))))</f>
        <v>0</v>
      </c>
      <c r="H10" s="100"/>
      <c r="I10" s="69" t="s">
        <v>160</v>
      </c>
      <c r="J10" s="264" t="s">
        <v>161</v>
      </c>
      <c r="K10" s="265"/>
      <c r="L10" s="66"/>
      <c r="M10" s="69" t="s">
        <v>160</v>
      </c>
      <c r="N10" s="70" t="s">
        <v>162</v>
      </c>
      <c r="O10" s="66"/>
      <c r="P10" s="66"/>
      <c r="Q10" s="66"/>
      <c r="R10" s="66"/>
      <c r="S10" s="66"/>
      <c r="T10" s="66"/>
    </row>
    <row r="11" spans="1:20" s="60" customFormat="1" ht="12.75" customHeight="1" thickBot="1">
      <c r="A11" s="100"/>
      <c r="B11" s="100"/>
      <c r="C11" s="301"/>
      <c r="D11" s="54" t="s">
        <v>163</v>
      </c>
      <c r="E11" s="55"/>
      <c r="F11" s="55"/>
      <c r="G11" s="56" t="e">
        <f ca="1">G5+G6+G7+G8+G9+G10</f>
        <v>#VALUE!</v>
      </c>
      <c r="H11" s="100"/>
      <c r="I11" s="85" t="s">
        <v>164</v>
      </c>
      <c r="J11" s="92">
        <v>150</v>
      </c>
      <c r="K11" s="89">
        <v>5</v>
      </c>
      <c r="L11" s="66"/>
      <c r="M11" s="72" t="s">
        <v>165</v>
      </c>
      <c r="N11" s="75">
        <v>22</v>
      </c>
      <c r="O11" s="66"/>
      <c r="P11" s="66"/>
      <c r="Q11" s="66"/>
      <c r="R11" s="66"/>
      <c r="S11" s="66"/>
      <c r="T11" s="66"/>
    </row>
    <row r="12" spans="1:20" s="60" customFormat="1" ht="12.75" customHeight="1">
      <c r="A12" s="100"/>
      <c r="B12" s="198"/>
      <c r="C12" s="317"/>
      <c r="D12" s="198" t="s">
        <v>166</v>
      </c>
      <c r="E12" s="318"/>
      <c r="F12" s="318"/>
      <c r="G12" s="57" t="e">
        <f ca="1">IF(AND(Cotización!F52="$",G11&lt;1500),1500,IF(AND(Cotización!F52="U$S",G11&lt;40),40,G11))</f>
        <v>#VALUE!</v>
      </c>
      <c r="H12" s="100"/>
      <c r="I12" s="86" t="s">
        <v>167</v>
      </c>
      <c r="J12" s="93">
        <v>300</v>
      </c>
      <c r="K12" s="90">
        <v>10</v>
      </c>
      <c r="L12" s="66"/>
      <c r="M12" s="66"/>
      <c r="N12" s="66"/>
      <c r="O12" s="66"/>
      <c r="P12" s="66"/>
      <c r="Q12" s="66"/>
      <c r="R12" s="66"/>
      <c r="S12" s="66"/>
      <c r="T12" s="66"/>
    </row>
    <row r="13" spans="1:20" s="60" customFormat="1" ht="12.75" customHeight="1" thickBot="1">
      <c r="A13" s="100"/>
      <c r="B13" s="198"/>
      <c r="C13" s="317"/>
      <c r="D13" s="199" t="s">
        <v>168</v>
      </c>
      <c r="E13" s="199"/>
      <c r="F13" s="199"/>
      <c r="G13" s="199">
        <f>+IF(Cotización!F39="SI",0.1*G12,0)</f>
        <v>0</v>
      </c>
      <c r="H13" s="100"/>
      <c r="I13" s="218" t="s">
        <v>169</v>
      </c>
      <c r="J13" s="94">
        <v>600</v>
      </c>
      <c r="K13" s="91">
        <v>20</v>
      </c>
      <c r="L13" s="66"/>
      <c r="M13" s="66"/>
      <c r="N13" s="66"/>
      <c r="O13" s="66"/>
      <c r="P13" s="66"/>
      <c r="Q13" s="66"/>
      <c r="R13" s="66"/>
      <c r="S13" s="66"/>
      <c r="T13" s="66"/>
    </row>
    <row r="14" spans="1:20" s="60" customFormat="1" ht="12.75" customHeight="1">
      <c r="A14" s="100"/>
      <c r="B14" s="198"/>
      <c r="C14" s="317"/>
      <c r="D14" s="199" t="s">
        <v>170</v>
      </c>
      <c r="E14" s="66"/>
      <c r="F14" s="66"/>
      <c r="G14" s="199">
        <f>+IF(Cotización!F36="SI",0.05*G12, IF(Cotización!F37="SI",0.1*G12,0))</f>
        <v>0</v>
      </c>
      <c r="H14" s="319"/>
      <c r="I14" s="66"/>
      <c r="J14" s="66"/>
      <c r="K14" s="74"/>
      <c r="L14" s="66"/>
      <c r="M14" s="66"/>
      <c r="N14" s="66"/>
      <c r="O14" s="66"/>
      <c r="P14" s="66"/>
      <c r="Q14" s="66"/>
      <c r="R14" s="66"/>
      <c r="S14" s="66"/>
      <c r="T14" s="66"/>
    </row>
    <row r="15" spans="1:20" s="60" customFormat="1" ht="12.75" customHeight="1">
      <c r="A15" s="100"/>
      <c r="B15" s="198"/>
      <c r="C15" s="317"/>
      <c r="D15" s="199" t="s">
        <v>171</v>
      </c>
      <c r="E15" s="66"/>
      <c r="F15" s="66"/>
      <c r="G15" s="200">
        <f>+IF(Cotización!F41="NO",0,(Cotización!F41*Cotización!G52-IF(OR(Cotización!D32=Cotización!B127,Cotización!D32=Cotización!B128),1%,2%)*Cotización!G52)*1/3)</f>
        <v>0</v>
      </c>
      <c r="H15" s="100"/>
      <c r="I15" s="66" t="s">
        <v>172</v>
      </c>
      <c r="J15" s="211">
        <v>7</v>
      </c>
      <c r="K15" s="71"/>
      <c r="L15" s="66"/>
      <c r="M15" s="66"/>
      <c r="N15" s="66"/>
      <c r="O15" s="66"/>
      <c r="P15" s="66"/>
      <c r="Q15" s="66"/>
      <c r="R15" s="66"/>
      <c r="S15" s="66"/>
      <c r="T15" s="66"/>
    </row>
    <row r="16" spans="1:20" s="60" customFormat="1" ht="12.75" customHeight="1">
      <c r="A16" s="100"/>
      <c r="B16" s="198"/>
      <c r="C16" s="317"/>
      <c r="D16" s="198" t="s">
        <v>173</v>
      </c>
      <c r="E16" s="66"/>
      <c r="F16" s="66"/>
      <c r="G16" s="57" t="e">
        <f ca="1">+MAX(G12-MIN(SUM(G13:G15),G12*0.25),J15/1000*E5)</f>
        <v>#VALUE!</v>
      </c>
      <c r="H16" s="100" t="e">
        <f ca="1">+IF(OR(SUM(G13:G15)&gt;0.25*G12,E5*J15/1000=G16),"Descuentos Exceden el Tope","")</f>
        <v>#VALUE!</v>
      </c>
      <c r="I16" s="66"/>
      <c r="J16" s="66"/>
      <c r="K16" s="66"/>
      <c r="L16" s="66"/>
      <c r="M16" s="66"/>
      <c r="N16" s="66"/>
      <c r="O16" s="66"/>
      <c r="P16" s="66"/>
      <c r="Q16" s="66"/>
      <c r="R16" s="66"/>
      <c r="S16" s="66"/>
      <c r="T16" s="66"/>
    </row>
    <row r="17" spans="1:14" s="60" customFormat="1" ht="12.75" customHeight="1">
      <c r="A17" s="100"/>
      <c r="B17" s="198"/>
      <c r="C17" s="317"/>
      <c r="D17" s="198" t="s">
        <v>174</v>
      </c>
      <c r="E17" s="320"/>
      <c r="F17" s="320">
        <f>Cotización!F99</f>
        <v>0</v>
      </c>
      <c r="G17" s="47" t="e">
        <f ca="1">G16*F17</f>
        <v>#VALUE!</v>
      </c>
      <c r="H17" s="100"/>
      <c r="I17" s="73" t="s">
        <v>175</v>
      </c>
      <c r="J17" s="76" t="e">
        <f ca="1">G19+G21</f>
        <v>#VALUE!</v>
      </c>
      <c r="K17" s="66"/>
      <c r="L17" s="66"/>
      <c r="M17" s="66"/>
      <c r="N17" s="66"/>
    </row>
    <row r="18" spans="1:14" s="60" customFormat="1" ht="12.75" customHeight="1">
      <c r="A18" s="100"/>
      <c r="B18" s="198"/>
      <c r="C18" s="317"/>
      <c r="D18" s="198" t="s">
        <v>176</v>
      </c>
      <c r="E18" s="318"/>
      <c r="F18" s="318"/>
      <c r="G18" s="59">
        <f>IF(E5=0,0,IF(AND(Cotización!F52="$",E5&lt;=9450000),1300,IF(AND(Cotización!F52="U$S",E5&lt;=150000),30,IF(AND(Cotización!F52="U$S",E5&gt;150000),50,2000))))</f>
        <v>0</v>
      </c>
      <c r="H18" s="100"/>
      <c r="I18" s="77"/>
      <c r="J18" s="77"/>
      <c r="K18" s="66"/>
      <c r="L18" s="66"/>
      <c r="M18" s="66"/>
      <c r="N18" s="66"/>
    </row>
    <row r="19" spans="1:14" s="60" customFormat="1" ht="12.75" customHeight="1">
      <c r="A19" s="100"/>
      <c r="B19" s="198"/>
      <c r="C19" s="317"/>
      <c r="D19" s="198" t="s">
        <v>177</v>
      </c>
      <c r="E19" s="318"/>
      <c r="F19" s="318"/>
      <c r="G19" s="57" t="e">
        <f ca="1">G16+G17+G18</f>
        <v>#VALUE!</v>
      </c>
      <c r="H19" s="100"/>
      <c r="I19" s="77"/>
      <c r="J19" s="77"/>
      <c r="K19" s="66"/>
      <c r="L19" s="66"/>
      <c r="M19" s="66"/>
      <c r="N19" s="66"/>
    </row>
    <row r="20" spans="1:14" s="60" customFormat="1" ht="12.75" customHeight="1">
      <c r="A20" s="100"/>
      <c r="B20" s="198"/>
      <c r="C20" s="317"/>
      <c r="D20" s="198"/>
      <c r="E20" s="318"/>
      <c r="F20" s="318"/>
      <c r="G20" s="57"/>
      <c r="H20" s="100"/>
      <c r="I20" s="66"/>
      <c r="J20" s="66"/>
      <c r="K20" s="66"/>
      <c r="L20" s="66"/>
      <c r="M20" s="66"/>
      <c r="N20" s="66"/>
    </row>
    <row r="21" spans="1:14" s="60" customFormat="1" ht="12.75" customHeight="1">
      <c r="A21" s="100"/>
      <c r="B21" s="198"/>
      <c r="C21" s="317"/>
      <c r="D21" s="198" t="s">
        <v>178</v>
      </c>
      <c r="E21" s="320"/>
      <c r="F21" s="320">
        <f>Cotización!F97</f>
        <v>0</v>
      </c>
      <c r="G21" s="47" t="e">
        <f ca="1">G19*F21</f>
        <v>#VALUE!</v>
      </c>
      <c r="H21" s="100"/>
      <c r="I21" s="71"/>
      <c r="J21" s="321"/>
      <c r="K21" s="321"/>
      <c r="L21" s="321"/>
      <c r="M21" s="321"/>
      <c r="N21" s="321"/>
    </row>
    <row r="22" spans="1:14" s="60" customFormat="1" ht="12.75" customHeight="1">
      <c r="A22" s="100"/>
      <c r="B22" s="198"/>
      <c r="C22" s="317"/>
      <c r="D22" s="198" t="s">
        <v>179</v>
      </c>
      <c r="E22" s="320"/>
      <c r="F22" s="320">
        <v>1.2E-2</v>
      </c>
      <c r="G22" s="47" t="e">
        <f ca="1">(G19+G21)*F22</f>
        <v>#VALUE!</v>
      </c>
      <c r="H22" s="100"/>
      <c r="I22" s="66"/>
      <c r="J22" s="322"/>
      <c r="K22" s="322"/>
      <c r="L22" s="322"/>
      <c r="M22" s="322"/>
      <c r="N22" s="322"/>
    </row>
    <row r="23" spans="1:14" s="60" customFormat="1" ht="12.75" customHeight="1">
      <c r="A23" s="100"/>
      <c r="B23" s="198"/>
      <c r="C23" s="317"/>
      <c r="D23" s="198" t="s">
        <v>180</v>
      </c>
      <c r="E23" s="323"/>
      <c r="F23" s="320"/>
      <c r="G23" s="47" t="str">
        <f>VLOOKUP(B34,C35:E59,3)</f>
        <v>Cálculo Sellado</v>
      </c>
      <c r="H23" s="100"/>
      <c r="I23" s="66"/>
      <c r="J23" s="321"/>
      <c r="K23" s="321"/>
      <c r="L23" s="321"/>
      <c r="M23" s="321"/>
      <c r="N23" s="321"/>
    </row>
    <row r="24" spans="1:14" ht="12.75" customHeight="1">
      <c r="C24" s="79"/>
      <c r="D24" s="198" t="s">
        <v>181</v>
      </c>
      <c r="E24" s="320"/>
      <c r="F24" s="320">
        <v>0</v>
      </c>
      <c r="G24" s="47" t="e">
        <f ca="1">(G19+G21+G22)*F24</f>
        <v>#VALUE!</v>
      </c>
      <c r="I24" s="66"/>
      <c r="J24" s="321"/>
      <c r="K24" s="321"/>
      <c r="L24" s="321"/>
      <c r="M24" s="321"/>
      <c r="N24" s="321"/>
    </row>
    <row r="25" spans="1:14" ht="12.75" customHeight="1">
      <c r="C25" s="79"/>
      <c r="D25" s="198" t="s">
        <v>182</v>
      </c>
      <c r="E25" s="324"/>
      <c r="F25" s="320" t="e">
        <f ca="1">IF(E30=21,0.21,IF(J17&gt;710,0.24,0.21))</f>
        <v>#VALUE!</v>
      </c>
      <c r="G25" s="59" t="e">
        <f ca="1">(G19+G21)*F25</f>
        <v>#VALUE!</v>
      </c>
    </row>
    <row r="26" spans="1:14" ht="12.75" customHeight="1">
      <c r="C26" s="79"/>
      <c r="D26" s="198" t="s">
        <v>183</v>
      </c>
      <c r="E26" s="318"/>
      <c r="F26" s="318"/>
      <c r="G26" s="57" t="e">
        <f ca="1">G19+G21+G22+G23+G24+G25</f>
        <v>#VALUE!</v>
      </c>
    </row>
    <row r="27" spans="1:14" ht="11.25" customHeight="1"/>
    <row r="28" spans="1:14" ht="11.25" customHeight="1">
      <c r="B28" s="81"/>
    </row>
    <row r="29" spans="1:14" ht="11.25" hidden="1" customHeight="1">
      <c r="B29" s="80" t="str">
        <f>Cotización!F105</f>
        <v>(Seleccionar Cant. de cuotas)</v>
      </c>
      <c r="E29" s="78" t="str">
        <f>Cotización!I20</f>
        <v>(Seleccionar Condición IVA)</v>
      </c>
    </row>
    <row r="30" spans="1:14" ht="11.25" hidden="1" customHeight="1">
      <c r="B30" s="82">
        <f>IF(B29="(Seleccionar Cant. de Cuotas)",0,IF(B29="Contado",0,IF(B29="2 CUOTAS",2*0.5%,IF(B29="4 CUOTAS",4*0.5%,IF(B29="6 CUOTAS",6*0.5%,IF(B29="8 CUOTAS",8*0.5%,IF(B29="10 CUOTAS",10*0.5%,"ERROR")))))))</f>
        <v>0</v>
      </c>
      <c r="E30" s="78">
        <f>IF(E29="CONSUMIDOR FINAL",21,24)</f>
        <v>24</v>
      </c>
    </row>
    <row r="31" spans="1:14" ht="11.25" hidden="1" customHeight="1">
      <c r="E31" s="78"/>
    </row>
    <row r="32" spans="1:14" ht="11.25" hidden="1" customHeight="1">
      <c r="B32" s="172" t="str">
        <f>Cotización!D28</f>
        <v>(Seleccionar Año de Construcción)</v>
      </c>
      <c r="E32" s="325" t="e">
        <f ca="1">IF(Q6&lt;12,VLOOKUP(Q5,I5:N8,2,FALSE),IF(Q6&lt;21,VLOOKUP(Q5,I5:N8,3,FALSE),IF(Q6&lt;26,VLOOKUP(Q5,I5:N8,4,FALSE),IF(Q6&lt;31,VLOOKUP(Q5,I5:N8,5,FALSE),IF(Q6&lt;36,VLOOKUP(Q5,I5:N8,6,FALSE),0)))))</f>
        <v>#VALUE!</v>
      </c>
    </row>
    <row r="33" spans="2:5" ht="11.25" hidden="1" customHeight="1"/>
    <row r="34" spans="2:5" ht="11.25" hidden="1" customHeight="1">
      <c r="B34" s="80" t="str">
        <f>Cotización!I18</f>
        <v>(Seleccionar Provincia)</v>
      </c>
    </row>
    <row r="35" spans="2:5" ht="11.25" hidden="1" customHeight="1">
      <c r="B35" s="80" t="s">
        <v>184</v>
      </c>
      <c r="C35" s="80" t="s">
        <v>8</v>
      </c>
      <c r="D35" s="80" t="s">
        <v>185</v>
      </c>
      <c r="E35" s="80" t="s">
        <v>186</v>
      </c>
    </row>
    <row r="36" spans="2:5" ht="11.25" hidden="1" customHeight="1">
      <c r="B36" s="81">
        <v>1</v>
      </c>
      <c r="C36" s="81" t="s">
        <v>108</v>
      </c>
      <c r="D36" s="95">
        <f>IF(Cotización!F46="$",0.01207,0.0145)</f>
        <v>1.4500000000000001E-2</v>
      </c>
      <c r="E36" s="84" t="e">
        <f ca="1">(G$19+G$21+G$22+G$24+G$25)*D36</f>
        <v>#VALUE!</v>
      </c>
    </row>
    <row r="37" spans="2:5" ht="11.25" hidden="1" customHeight="1">
      <c r="B37" s="81">
        <v>2</v>
      </c>
      <c r="C37" s="81" t="s">
        <v>109</v>
      </c>
      <c r="D37" s="83">
        <v>0.01</v>
      </c>
      <c r="E37" s="84">
        <f>IF(E29="RESPONSABLE INSCRIPTO",(G$19+G$21)*D37,0)</f>
        <v>0</v>
      </c>
    </row>
    <row r="38" spans="2:5" ht="11.25" hidden="1" customHeight="1">
      <c r="B38" s="81">
        <v>3</v>
      </c>
      <c r="C38" s="81" t="s">
        <v>110</v>
      </c>
      <c r="D38" s="83">
        <v>6.0000000000000001E-3</v>
      </c>
      <c r="E38" s="84" t="e">
        <f ca="1">(G$19+G$21)*D38</f>
        <v>#VALUE!</v>
      </c>
    </row>
    <row r="39" spans="2:5" ht="11.25" hidden="1" customHeight="1">
      <c r="B39" s="81">
        <v>4</v>
      </c>
      <c r="C39" s="81" t="s">
        <v>111</v>
      </c>
      <c r="D39" s="83">
        <v>0.01</v>
      </c>
      <c r="E39" s="84" t="e">
        <f ca="1">(G$19+G$21)*D39</f>
        <v>#VALUE!</v>
      </c>
    </row>
    <row r="40" spans="2:5" ht="11.25" hidden="1" customHeight="1">
      <c r="B40" s="81">
        <v>5</v>
      </c>
      <c r="C40" s="81" t="s">
        <v>112</v>
      </c>
      <c r="D40" s="83">
        <v>1.4999999999999999E-2</v>
      </c>
      <c r="E40" s="84" t="e">
        <f ca="1">(G$19+G$21)*D40</f>
        <v>#VALUE!</v>
      </c>
    </row>
    <row r="41" spans="2:5" ht="11.25" hidden="1" customHeight="1">
      <c r="B41" s="81">
        <v>6</v>
      </c>
      <c r="C41" s="81" t="s">
        <v>113</v>
      </c>
      <c r="D41" s="83">
        <v>1.4999999999999999E-2</v>
      </c>
      <c r="E41" s="84" t="e">
        <f ca="1">(G$19+G$21+G$22+G$24+G$25)*D41</f>
        <v>#VALUE!</v>
      </c>
    </row>
    <row r="42" spans="2:5" ht="11.25" hidden="1" customHeight="1">
      <c r="B42" s="81">
        <v>7</v>
      </c>
      <c r="C42" s="81" t="s">
        <v>115</v>
      </c>
      <c r="D42" s="83">
        <v>0.01</v>
      </c>
      <c r="E42" s="84" t="e">
        <f ca="1">(G$19+G$21+G$22+G$24+G$25)*D42</f>
        <v>#VALUE!</v>
      </c>
    </row>
    <row r="43" spans="2:5" ht="11.25" hidden="1" customHeight="1">
      <c r="B43" s="81">
        <v>8</v>
      </c>
      <c r="C43" s="81" t="s">
        <v>116</v>
      </c>
      <c r="D43" s="83">
        <v>0.01</v>
      </c>
      <c r="E43" s="84" t="e">
        <f ca="1">(G$19+G$21+G$22+G$24+G$25)*D43</f>
        <v>#VALUE!</v>
      </c>
    </row>
    <row r="44" spans="2:5" ht="11.25" hidden="1" customHeight="1">
      <c r="B44" s="81">
        <v>9</v>
      </c>
      <c r="C44" s="81" t="s">
        <v>117</v>
      </c>
      <c r="D44" s="83">
        <v>5.0000000000000001E-3</v>
      </c>
      <c r="E44" s="84" t="e">
        <f ca="1">(G$19+G$21)*D44</f>
        <v>#VALUE!</v>
      </c>
    </row>
    <row r="45" spans="2:5" ht="11.25" hidden="1" customHeight="1">
      <c r="B45" s="81">
        <v>10</v>
      </c>
      <c r="C45" s="81" t="s">
        <v>118</v>
      </c>
      <c r="D45" s="83">
        <v>1.2E-2</v>
      </c>
      <c r="E45" s="84" t="e">
        <f ca="1">(G$19+G$21)*D45</f>
        <v>#VALUE!</v>
      </c>
    </row>
    <row r="46" spans="2:5" ht="11.25" hidden="1" customHeight="1">
      <c r="B46" s="81">
        <v>11</v>
      </c>
      <c r="C46" s="81" t="s">
        <v>119</v>
      </c>
      <c r="D46" s="83">
        <v>1.4999999999999999E-2</v>
      </c>
      <c r="E46" s="84" t="e">
        <f ca="1">(G$19+G$21+G$22+G$24+G$25)*D46</f>
        <v>#VALUE!</v>
      </c>
    </row>
    <row r="47" spans="2:5" ht="11.25" hidden="1" customHeight="1">
      <c r="B47" s="81">
        <v>12</v>
      </c>
      <c r="C47" s="81" t="s">
        <v>120</v>
      </c>
      <c r="D47" s="83">
        <v>2E-3</v>
      </c>
      <c r="E47" s="84" t="e">
        <f t="shared" ref="E47:E52" ca="1" si="0">(G$19+G$21)*D47</f>
        <v>#VALUE!</v>
      </c>
    </row>
    <row r="48" spans="2:5" ht="11.25" hidden="1" customHeight="1">
      <c r="B48" s="81">
        <v>13</v>
      </c>
      <c r="C48" s="81" t="s">
        <v>121</v>
      </c>
      <c r="D48" s="83">
        <v>1.4999999999999999E-2</v>
      </c>
      <c r="E48" s="84" t="e">
        <f t="shared" ca="1" si="0"/>
        <v>#VALUE!</v>
      </c>
    </row>
    <row r="49" spans="2:5" ht="11.25" hidden="1" customHeight="1">
      <c r="B49" s="81">
        <v>14</v>
      </c>
      <c r="C49" s="81" t="s">
        <v>122</v>
      </c>
      <c r="D49" s="83">
        <v>1.4999999999999999E-2</v>
      </c>
      <c r="E49" s="84" t="e">
        <f t="shared" ca="1" si="0"/>
        <v>#VALUE!</v>
      </c>
    </row>
    <row r="50" spans="2:5" ht="11.25" hidden="1" customHeight="1">
      <c r="B50" s="81">
        <v>15</v>
      </c>
      <c r="C50" s="81" t="s">
        <v>123</v>
      </c>
      <c r="D50" s="83">
        <v>1.4E-2</v>
      </c>
      <c r="E50" s="84" t="e">
        <f t="shared" ca="1" si="0"/>
        <v>#VALUE!</v>
      </c>
    </row>
    <row r="51" spans="2:5" ht="11.25" hidden="1" customHeight="1">
      <c r="B51" s="81">
        <v>16</v>
      </c>
      <c r="C51" s="81" t="s">
        <v>124</v>
      </c>
      <c r="D51" s="83">
        <v>0.01</v>
      </c>
      <c r="E51" s="84" t="e">
        <f t="shared" ca="1" si="0"/>
        <v>#VALUE!</v>
      </c>
    </row>
    <row r="52" spans="2:5" ht="11.25" hidden="1" customHeight="1">
      <c r="B52" s="81">
        <v>17</v>
      </c>
      <c r="C52" s="81" t="s">
        <v>125</v>
      </c>
      <c r="D52" s="83">
        <v>1.2E-2</v>
      </c>
      <c r="E52" s="84" t="e">
        <f t="shared" ca="1" si="0"/>
        <v>#VALUE!</v>
      </c>
    </row>
    <row r="53" spans="2:5" ht="11.25" hidden="1" customHeight="1">
      <c r="B53" s="81">
        <v>18</v>
      </c>
      <c r="C53" s="81" t="s">
        <v>126</v>
      </c>
      <c r="D53" s="83">
        <v>2.24E-2</v>
      </c>
      <c r="E53" s="84" t="e">
        <f ca="1">(G$19+G$21+G$22+G$24+G$25)*D53</f>
        <v>#VALUE!</v>
      </c>
    </row>
    <row r="54" spans="2:5" ht="11.25" hidden="1" customHeight="1">
      <c r="B54" s="81">
        <v>19</v>
      </c>
      <c r="C54" s="81" t="s">
        <v>127</v>
      </c>
      <c r="D54" s="83">
        <v>6.0000000000000001E-3</v>
      </c>
      <c r="E54" s="84" t="e">
        <f t="shared" ref="E54:E59" ca="1" si="1">(G$19+G$21)*D54</f>
        <v>#VALUE!</v>
      </c>
    </row>
    <row r="55" spans="2:5" ht="11.25" hidden="1" customHeight="1">
      <c r="B55" s="81">
        <v>20</v>
      </c>
      <c r="C55" s="81" t="s">
        <v>128</v>
      </c>
      <c r="D55" s="83">
        <v>0.01</v>
      </c>
      <c r="E55" s="84" t="e">
        <f t="shared" ca="1" si="1"/>
        <v>#VALUE!</v>
      </c>
    </row>
    <row r="56" spans="2:5" ht="11.25" hidden="1" customHeight="1">
      <c r="B56" s="81">
        <v>21</v>
      </c>
      <c r="C56" s="81" t="s">
        <v>129</v>
      </c>
      <c r="D56" s="83">
        <v>1.7000000000000001E-2</v>
      </c>
      <c r="E56" s="84" t="e">
        <f t="shared" ca="1" si="1"/>
        <v>#VALUE!</v>
      </c>
    </row>
    <row r="57" spans="2:5" ht="11.25" hidden="1" customHeight="1">
      <c r="B57" s="81">
        <v>22</v>
      </c>
      <c r="C57" s="81" t="s">
        <v>130</v>
      </c>
      <c r="D57" s="83">
        <v>0.01</v>
      </c>
      <c r="E57" s="84" t="e">
        <f t="shared" ca="1" si="1"/>
        <v>#VALUE!</v>
      </c>
    </row>
    <row r="58" spans="2:5" ht="11.25" hidden="1" customHeight="1">
      <c r="B58" s="81">
        <v>23</v>
      </c>
      <c r="C58" s="81" t="s">
        <v>131</v>
      </c>
      <c r="D58" s="83">
        <v>0.02</v>
      </c>
      <c r="E58" s="84" t="e">
        <f t="shared" ca="1" si="1"/>
        <v>#VALUE!</v>
      </c>
    </row>
    <row r="59" spans="2:5" ht="11.25" hidden="1" customHeight="1">
      <c r="B59" s="81">
        <v>24</v>
      </c>
      <c r="C59" s="81" t="s">
        <v>132</v>
      </c>
      <c r="D59" s="83">
        <v>0</v>
      </c>
      <c r="E59" s="84" t="e">
        <f t="shared" ca="1" si="1"/>
        <v>#VALUE!</v>
      </c>
    </row>
    <row r="65536" spans="11:11" hidden="1">
      <c r="K65536" s="80" t="s">
        <v>187</v>
      </c>
    </row>
  </sheetData>
  <sheetProtection password="DED3" sheet="1"/>
  <mergeCells count="6">
    <mergeCell ref="B2:G2"/>
    <mergeCell ref="J22:N22"/>
    <mergeCell ref="J23:N23"/>
    <mergeCell ref="J24:N24"/>
    <mergeCell ref="J21:N21"/>
    <mergeCell ref="J10:K10"/>
  </mergeCells>
  <phoneticPr fontId="0" type="noConversion"/>
  <pageMargins left="0.78740157480314965" right="0.78740157480314965" top="0.98425196850393704" bottom="0.98425196850393704" header="0" footer="0"/>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N121"/>
  <sheetViews>
    <sheetView zoomScaleNormal="100" workbookViewId="0">
      <selection activeCell="G5" sqref="G5"/>
    </sheetView>
  </sheetViews>
  <sheetFormatPr defaultColWidth="0" defaultRowHeight="9.9499999999999993" zeroHeight="1"/>
  <cols>
    <col min="1" max="1" width="1.7109375" style="100" customWidth="1"/>
    <col min="2" max="4" width="11.42578125" style="100" customWidth="1"/>
    <col min="5" max="5" width="11.5703125" style="100" bestFit="1" customWidth="1"/>
    <col min="6" max="6" width="12.7109375" style="100" bestFit="1" customWidth="1"/>
    <col min="7" max="7" width="11.42578125" style="100" customWidth="1"/>
    <col min="8" max="8" width="12.7109375" style="100" bestFit="1" customWidth="1"/>
    <col min="9" max="11" width="11.42578125" style="100" customWidth="1"/>
    <col min="12" max="12" width="1.7109375" style="100" customWidth="1"/>
    <col min="13" max="16384" width="0" style="101" hidden="1"/>
  </cols>
  <sheetData>
    <row r="1" spans="2:14"/>
    <row r="2" spans="2:14"/>
    <row r="3" spans="2:14"/>
    <row r="4" spans="2:14"/>
    <row r="5" spans="2:14"/>
    <row r="6" spans="2:14"/>
    <row r="7" spans="2:14"/>
    <row r="8" spans="2:14"/>
    <row r="9" spans="2:14"/>
    <row r="10" spans="2:14" ht="11.45">
      <c r="B10" s="102"/>
      <c r="C10" s="102"/>
      <c r="D10" s="102"/>
      <c r="E10" s="275" t="s">
        <v>188</v>
      </c>
      <c r="F10" s="275"/>
      <c r="G10" s="275"/>
      <c r="H10" s="275"/>
      <c r="I10" s="102"/>
      <c r="J10" s="102"/>
      <c r="K10" s="102"/>
    </row>
    <row r="11" spans="2:14" ht="10.5">
      <c r="B11" s="103"/>
      <c r="C11" s="104"/>
      <c r="D11" s="105"/>
      <c r="E11" s="101"/>
      <c r="F11" s="105"/>
      <c r="G11" s="105"/>
      <c r="H11" s="105"/>
      <c r="I11" s="105"/>
      <c r="J11" s="105"/>
      <c r="K11" s="105"/>
    </row>
    <row r="12" spans="2:14" ht="11.45">
      <c r="B12" s="276" t="s">
        <v>189</v>
      </c>
      <c r="C12" s="276"/>
      <c r="D12" s="296">
        <f ca="1">TODAY()</f>
        <v>45005</v>
      </c>
      <c r="E12" s="296"/>
      <c r="F12" s="296"/>
      <c r="G12" s="105"/>
      <c r="H12" s="105"/>
      <c r="I12" s="105"/>
      <c r="J12" s="105"/>
      <c r="K12" s="105"/>
    </row>
    <row r="13" spans="2:14" ht="10.5">
      <c r="B13" s="294"/>
      <c r="C13" s="294"/>
      <c r="D13" s="295"/>
      <c r="E13" s="295"/>
      <c r="F13" s="295"/>
      <c r="G13" s="294"/>
      <c r="H13" s="294"/>
      <c r="I13" s="295"/>
      <c r="J13" s="295"/>
      <c r="K13" s="295"/>
    </row>
    <row r="14" spans="2:14" ht="11.45">
      <c r="B14" s="98"/>
      <c r="C14" s="98"/>
      <c r="D14" s="96"/>
      <c r="E14" s="96"/>
      <c r="F14" s="96"/>
      <c r="G14" s="98"/>
      <c r="H14" s="98"/>
      <c r="I14" s="97"/>
      <c r="J14" s="97"/>
      <c r="K14" s="97"/>
    </row>
    <row r="15" spans="2:14" ht="11.45">
      <c r="B15" s="136" t="s">
        <v>190</v>
      </c>
      <c r="C15" s="136"/>
      <c r="D15" s="286" t="s">
        <v>191</v>
      </c>
      <c r="E15" s="286"/>
      <c r="F15" s="286"/>
      <c r="G15" s="279" t="s">
        <v>192</v>
      </c>
      <c r="H15" s="279"/>
      <c r="I15" s="286" t="s">
        <v>193</v>
      </c>
      <c r="J15" s="286"/>
      <c r="K15" s="286"/>
      <c r="N15" s="101" t="s">
        <v>194</v>
      </c>
    </row>
    <row r="16" spans="2:14" ht="11.45">
      <c r="B16" s="136" t="s">
        <v>195</v>
      </c>
      <c r="C16" s="136"/>
      <c r="D16" s="278" t="str">
        <f>CONCATENATE(Cotización!I14," ",Cotización!D14)</f>
        <v xml:space="preserve"> </v>
      </c>
      <c r="E16" s="278"/>
      <c r="F16" s="278"/>
      <c r="G16" s="137" t="s">
        <v>196</v>
      </c>
      <c r="H16" s="137"/>
      <c r="I16" s="96" t="str">
        <f>Cotización!I20</f>
        <v>(Seleccionar Condición IVA)</v>
      </c>
      <c r="J16" s="96"/>
      <c r="K16" s="96"/>
      <c r="N16" s="101" t="s">
        <v>197</v>
      </c>
    </row>
    <row r="17" spans="2:14" ht="11.45">
      <c r="B17" s="136" t="s">
        <v>198</v>
      </c>
      <c r="C17" s="136"/>
      <c r="D17" s="278">
        <f>Cotización!D16</f>
        <v>0</v>
      </c>
      <c r="E17" s="278"/>
      <c r="F17" s="278"/>
      <c r="G17" s="279" t="s">
        <v>199</v>
      </c>
      <c r="H17" s="279"/>
      <c r="I17" s="278">
        <f>Cotización!D20</f>
        <v>0</v>
      </c>
      <c r="J17" s="278"/>
      <c r="K17" s="278"/>
    </row>
    <row r="18" spans="2:14" ht="11.45">
      <c r="B18" s="136" t="s">
        <v>200</v>
      </c>
      <c r="C18" s="136"/>
      <c r="D18" s="278">
        <f>Cotización!I16</f>
        <v>0</v>
      </c>
      <c r="E18" s="278"/>
      <c r="F18" s="278"/>
      <c r="G18" s="137" t="s">
        <v>201</v>
      </c>
      <c r="H18" s="137"/>
      <c r="I18" s="96"/>
      <c r="J18" s="96"/>
      <c r="K18" s="96"/>
      <c r="N18" s="101" t="s">
        <v>202</v>
      </c>
    </row>
    <row r="19" spans="2:14" ht="11.45">
      <c r="B19" s="279" t="s">
        <v>203</v>
      </c>
      <c r="C19" s="279"/>
      <c r="D19" s="137">
        <f>Cotización!D18</f>
        <v>0</v>
      </c>
      <c r="E19" s="137"/>
      <c r="F19" s="137"/>
      <c r="G19" s="137" t="s">
        <v>204</v>
      </c>
      <c r="H19" s="98"/>
      <c r="I19" s="169" t="str">
        <f>Cotización!F52</f>
        <v>U$S</v>
      </c>
      <c r="J19" s="169"/>
      <c r="K19" s="169"/>
      <c r="N19" s="101" t="s">
        <v>36</v>
      </c>
    </row>
    <row r="20" spans="2:14" ht="11.45">
      <c r="B20" s="285"/>
      <c r="C20" s="285"/>
      <c r="D20" s="98"/>
      <c r="E20" s="98"/>
      <c r="F20" s="98"/>
      <c r="G20" s="98"/>
      <c r="H20" s="98"/>
      <c r="I20" s="99"/>
      <c r="J20" s="99"/>
      <c r="K20" s="99"/>
    </row>
    <row r="21" spans="2:14" ht="11.45">
      <c r="B21" s="138" t="s">
        <v>205</v>
      </c>
      <c r="C21" s="134"/>
      <c r="D21" s="286" t="s">
        <v>206</v>
      </c>
      <c r="E21" s="286"/>
      <c r="F21" s="286"/>
      <c r="G21" s="135"/>
      <c r="H21" s="135"/>
      <c r="I21" s="135"/>
      <c r="J21" s="135"/>
      <c r="K21" s="135"/>
      <c r="N21" s="101" t="s">
        <v>102</v>
      </c>
    </row>
    <row r="22" spans="2:14" ht="11.45">
      <c r="B22" s="137"/>
      <c r="C22" s="134"/>
      <c r="D22" s="278">
        <f>Cotización!I95</f>
        <v>0</v>
      </c>
      <c r="E22" s="278"/>
      <c r="F22" s="278"/>
      <c r="G22" s="135"/>
      <c r="H22" s="135"/>
      <c r="I22" s="135"/>
      <c r="J22" s="135"/>
      <c r="K22" s="135"/>
      <c r="N22" s="101" t="s">
        <v>207</v>
      </c>
    </row>
    <row r="23" spans="2:14" ht="11.45">
      <c r="B23" s="280"/>
      <c r="C23" s="280"/>
      <c r="D23" s="282"/>
      <c r="E23" s="282"/>
      <c r="F23" s="282"/>
      <c r="G23" s="280"/>
      <c r="H23" s="280"/>
      <c r="I23" s="291"/>
      <c r="J23" s="291"/>
      <c r="K23" s="291"/>
    </row>
    <row r="24" spans="2:14" ht="11.45">
      <c r="B24" s="276" t="s">
        <v>208</v>
      </c>
      <c r="C24" s="276"/>
      <c r="D24" s="276"/>
      <c r="E24" s="276"/>
      <c r="F24" s="276"/>
      <c r="G24" s="133"/>
      <c r="H24" s="98"/>
      <c r="I24" s="97"/>
      <c r="J24" s="97"/>
      <c r="K24" s="97"/>
      <c r="N24" s="101" t="s">
        <v>209</v>
      </c>
    </row>
    <row r="25" spans="2:14" ht="10.5">
      <c r="B25" s="294"/>
      <c r="C25" s="294"/>
      <c r="D25" s="295"/>
      <c r="E25" s="295"/>
      <c r="F25" s="295"/>
      <c r="G25" s="294"/>
      <c r="H25" s="294"/>
      <c r="I25" s="295"/>
      <c r="J25" s="295"/>
      <c r="K25" s="295"/>
      <c r="N25" s="101" t="s">
        <v>210</v>
      </c>
    </row>
    <row r="26" spans="2:14" ht="11.45">
      <c r="B26" s="98"/>
      <c r="C26" s="98"/>
      <c r="D26" s="96"/>
      <c r="E26" s="96"/>
      <c r="F26" s="96"/>
      <c r="G26" s="98"/>
      <c r="H26" s="98"/>
      <c r="I26" s="97"/>
      <c r="J26" s="97"/>
      <c r="K26" s="97"/>
      <c r="N26" s="101" t="s">
        <v>211</v>
      </c>
    </row>
    <row r="27" spans="2:14" ht="11.45">
      <c r="B27" s="280" t="s">
        <v>212</v>
      </c>
      <c r="C27" s="280"/>
      <c r="D27" s="281"/>
      <c r="E27" s="281"/>
      <c r="F27" s="281"/>
      <c r="G27" s="280"/>
      <c r="H27" s="280"/>
      <c r="I27" s="282"/>
      <c r="J27" s="282"/>
      <c r="K27" s="282"/>
      <c r="N27" s="101" t="s">
        <v>99</v>
      </c>
    </row>
    <row r="28" spans="2:14" ht="11.45">
      <c r="B28" s="98"/>
      <c r="C28" s="98"/>
      <c r="D28" s="96"/>
      <c r="E28" s="96"/>
      <c r="F28" s="96"/>
      <c r="G28" s="98"/>
      <c r="H28" s="98"/>
      <c r="I28" s="97"/>
      <c r="J28" s="97"/>
      <c r="K28" s="97"/>
      <c r="N28" s="101" t="s">
        <v>213</v>
      </c>
    </row>
    <row r="29" spans="2:14" ht="11.45">
      <c r="B29" s="98" t="s">
        <v>214</v>
      </c>
      <c r="C29" s="98"/>
      <c r="D29" s="98"/>
      <c r="E29" s="98"/>
      <c r="F29" s="98"/>
      <c r="G29" s="280"/>
      <c r="H29" s="280"/>
      <c r="I29" s="282"/>
      <c r="J29" s="282"/>
      <c r="K29" s="282"/>
    </row>
    <row r="30" spans="2:14" ht="11.45">
      <c r="B30" s="98"/>
      <c r="C30" s="98"/>
      <c r="D30" s="96"/>
      <c r="E30" s="97"/>
      <c r="F30" s="97"/>
      <c r="G30" s="98"/>
      <c r="H30" s="98"/>
      <c r="I30" s="97"/>
      <c r="J30" s="97"/>
      <c r="K30" s="97"/>
      <c r="N30" s="101">
        <v>2012</v>
      </c>
    </row>
    <row r="31" spans="2:14" ht="11.45">
      <c r="B31" s="279" t="s">
        <v>215</v>
      </c>
      <c r="C31" s="279"/>
      <c r="D31" s="139" t="str">
        <f>I19</f>
        <v>U$S</v>
      </c>
      <c r="E31" s="140">
        <f>Cotización!G52</f>
        <v>0</v>
      </c>
      <c r="F31" s="141"/>
      <c r="G31" s="280"/>
      <c r="H31" s="280"/>
      <c r="I31" s="282"/>
      <c r="J31" s="282"/>
      <c r="K31" s="282"/>
      <c r="N31" s="101">
        <v>2011</v>
      </c>
    </row>
    <row r="32" spans="2:14" ht="11.45">
      <c r="B32" s="132" t="s">
        <v>216</v>
      </c>
      <c r="C32" s="132"/>
      <c r="D32" s="142" t="str">
        <f>D31</f>
        <v>U$S</v>
      </c>
      <c r="E32" s="140">
        <f>Cotización!G61</f>
        <v>0</v>
      </c>
      <c r="F32" s="132" t="s">
        <v>217</v>
      </c>
      <c r="G32" s="132"/>
      <c r="H32" s="132"/>
      <c r="I32" s="132"/>
      <c r="J32" s="132"/>
      <c r="K32" s="132"/>
      <c r="N32" s="101">
        <v>2010</v>
      </c>
    </row>
    <row r="33" spans="2:14" ht="11.45">
      <c r="B33" s="132" t="s">
        <v>218</v>
      </c>
      <c r="C33" s="132"/>
      <c r="D33" s="132"/>
      <c r="E33" s="132"/>
      <c r="F33" s="132"/>
      <c r="G33" s="132"/>
      <c r="H33" s="132"/>
      <c r="I33" s="132"/>
      <c r="J33" s="132"/>
      <c r="K33" s="132"/>
      <c r="N33" s="101">
        <v>2009</v>
      </c>
    </row>
    <row r="34" spans="2:14" ht="11.45">
      <c r="B34" s="143"/>
      <c r="C34" s="144"/>
      <c r="D34" s="145"/>
      <c r="E34" s="145"/>
      <c r="F34" s="145"/>
      <c r="G34" s="145"/>
      <c r="H34" s="145"/>
      <c r="I34" s="145"/>
      <c r="J34" s="145"/>
      <c r="K34" s="145"/>
      <c r="N34" s="101">
        <v>2008</v>
      </c>
    </row>
    <row r="35" spans="2:14" ht="12.75" customHeight="1">
      <c r="B35" s="146" t="s">
        <v>219</v>
      </c>
      <c r="C35" s="146"/>
      <c r="D35" s="277">
        <f>Cotización!D24</f>
        <v>0</v>
      </c>
      <c r="E35" s="277"/>
      <c r="F35" s="147"/>
      <c r="G35" s="148" t="s">
        <v>220</v>
      </c>
      <c r="H35" s="149"/>
      <c r="I35" s="146" t="str">
        <f>Cotización!I24</f>
        <v>(Seleccionar Tipo de Embarcacion)</v>
      </c>
      <c r="J35" s="146"/>
      <c r="K35" s="147"/>
      <c r="N35" s="101">
        <v>2007</v>
      </c>
    </row>
    <row r="36" spans="2:14" ht="11.45">
      <c r="B36" s="132" t="s">
        <v>221</v>
      </c>
      <c r="C36" s="144"/>
      <c r="D36" s="268">
        <f>Cotización!D26</f>
        <v>0</v>
      </c>
      <c r="E36" s="268"/>
      <c r="F36" s="145"/>
      <c r="G36" s="142" t="s">
        <v>222</v>
      </c>
      <c r="H36" s="132"/>
      <c r="I36" s="145">
        <f>Cotización!I26</f>
        <v>0</v>
      </c>
      <c r="J36" s="132"/>
      <c r="K36" s="145"/>
      <c r="N36" s="101">
        <v>2006</v>
      </c>
    </row>
    <row r="37" spans="2:14" ht="11.45">
      <c r="B37" s="132" t="s">
        <v>223</v>
      </c>
      <c r="C37" s="132"/>
      <c r="D37" s="289" t="str">
        <f>Cotización!D28</f>
        <v>(Seleccionar Año de Construcción)</v>
      </c>
      <c r="E37" s="268"/>
      <c r="F37" s="132"/>
      <c r="G37" s="142" t="s">
        <v>224</v>
      </c>
      <c r="H37" s="132"/>
      <c r="I37" s="145">
        <f>Cotización!I28</f>
        <v>0</v>
      </c>
      <c r="J37" s="132"/>
      <c r="K37" s="132"/>
      <c r="N37" s="101">
        <v>2005</v>
      </c>
    </row>
    <row r="38" spans="2:14" ht="11.45">
      <c r="B38" s="132" t="s">
        <v>225</v>
      </c>
      <c r="C38" s="144"/>
      <c r="D38" s="268">
        <f>Cotización!D30</f>
        <v>0</v>
      </c>
      <c r="E38" s="268"/>
      <c r="F38" s="132"/>
      <c r="G38" s="142" t="s">
        <v>226</v>
      </c>
      <c r="H38" s="132"/>
      <c r="I38" s="145">
        <f>Cotización!I30</f>
        <v>0</v>
      </c>
      <c r="J38" s="132"/>
      <c r="K38" s="132"/>
      <c r="N38" s="101">
        <v>2004</v>
      </c>
    </row>
    <row r="39" spans="2:14" ht="11.45">
      <c r="B39" s="151" t="s">
        <v>227</v>
      </c>
      <c r="C39" s="151"/>
      <c r="D39" s="288" t="str">
        <f>Cotización!D32</f>
        <v>(Seleccionar Tipo de Material)</v>
      </c>
      <c r="E39" s="288"/>
      <c r="F39" s="151"/>
      <c r="G39" s="152" t="s">
        <v>228</v>
      </c>
      <c r="H39" s="151"/>
      <c r="I39" s="168">
        <f>Cotización!I32</f>
        <v>0</v>
      </c>
      <c r="J39" s="151"/>
      <c r="K39" s="151"/>
      <c r="N39" s="101">
        <v>2003</v>
      </c>
    </row>
    <row r="40" spans="2:14" ht="11.45">
      <c r="B40" s="143"/>
      <c r="C40" s="144"/>
      <c r="D40" s="132"/>
      <c r="E40" s="132"/>
      <c r="F40" s="132"/>
      <c r="G40" s="132"/>
      <c r="H40" s="132"/>
      <c r="I40" s="132"/>
      <c r="J40" s="132"/>
      <c r="K40" s="132"/>
      <c r="N40" s="101">
        <v>2002</v>
      </c>
    </row>
    <row r="41" spans="2:14" ht="11.45">
      <c r="B41" s="143" t="s">
        <v>229</v>
      </c>
      <c r="C41" s="144"/>
      <c r="D41" s="132"/>
      <c r="E41" s="132"/>
      <c r="F41" s="132"/>
      <c r="G41" s="132"/>
      <c r="H41" s="132"/>
      <c r="I41" s="132"/>
      <c r="J41" s="132"/>
      <c r="K41" s="132"/>
      <c r="N41" s="101">
        <v>2001</v>
      </c>
    </row>
    <row r="42" spans="2:14" ht="11.45">
      <c r="B42" s="153"/>
      <c r="C42" s="154"/>
      <c r="D42" s="153"/>
      <c r="E42" s="153"/>
      <c r="F42" s="155"/>
      <c r="G42" s="156"/>
      <c r="H42" s="145"/>
      <c r="I42" s="153"/>
      <c r="J42" s="153"/>
      <c r="K42" s="153"/>
      <c r="N42" s="101">
        <v>2000</v>
      </c>
    </row>
    <row r="43" spans="2:14">
      <c r="B43" s="290" t="s">
        <v>230</v>
      </c>
      <c r="C43" s="290"/>
      <c r="D43" s="290"/>
      <c r="E43" s="290"/>
      <c r="F43" s="290"/>
      <c r="G43" s="290"/>
      <c r="H43" s="290"/>
      <c r="I43" s="290"/>
      <c r="J43" s="290"/>
      <c r="K43" s="290"/>
      <c r="N43" s="101">
        <v>1999</v>
      </c>
    </row>
    <row r="44" spans="2:14">
      <c r="B44" s="290"/>
      <c r="C44" s="290"/>
      <c r="D44" s="290"/>
      <c r="E44" s="290"/>
      <c r="F44" s="290"/>
      <c r="G44" s="290"/>
      <c r="H44" s="290"/>
      <c r="I44" s="290"/>
      <c r="J44" s="290"/>
      <c r="K44" s="290"/>
      <c r="N44" s="101">
        <v>1998</v>
      </c>
    </row>
    <row r="45" spans="2:14">
      <c r="B45" s="290"/>
      <c r="C45" s="290"/>
      <c r="D45" s="290"/>
      <c r="E45" s="290"/>
      <c r="F45" s="290"/>
      <c r="G45" s="290"/>
      <c r="H45" s="290"/>
      <c r="I45" s="290"/>
      <c r="J45" s="290"/>
      <c r="K45" s="290"/>
      <c r="N45" s="101">
        <v>1997</v>
      </c>
    </row>
    <row r="46" spans="2:14" ht="11.45">
      <c r="B46" s="153"/>
      <c r="C46" s="154"/>
      <c r="D46" s="153"/>
      <c r="E46" s="153"/>
      <c r="F46" s="153"/>
      <c r="G46" s="157"/>
      <c r="H46" s="153"/>
      <c r="I46" s="153"/>
      <c r="J46" s="153"/>
      <c r="K46" s="153"/>
      <c r="N46" s="101">
        <v>1996</v>
      </c>
    </row>
    <row r="47" spans="2:14" ht="11.45">
      <c r="B47" s="143" t="s">
        <v>231</v>
      </c>
      <c r="C47" s="132"/>
      <c r="D47" s="132"/>
      <c r="E47" s="132"/>
      <c r="F47" s="132"/>
      <c r="G47" s="132"/>
      <c r="H47" s="132"/>
      <c r="I47" s="132"/>
      <c r="J47" s="132"/>
      <c r="K47" s="132"/>
      <c r="N47" s="101">
        <v>1995</v>
      </c>
    </row>
    <row r="48" spans="2:14" ht="11.45">
      <c r="B48" s="132"/>
      <c r="C48" s="132"/>
      <c r="D48" s="132"/>
      <c r="E48" s="132"/>
      <c r="F48" s="132"/>
      <c r="G48" s="132"/>
      <c r="H48" s="132"/>
      <c r="I48" s="132"/>
      <c r="J48" s="132"/>
      <c r="K48" s="132"/>
      <c r="N48" s="101">
        <v>1994</v>
      </c>
    </row>
    <row r="49" spans="1:14" ht="11.45">
      <c r="B49" s="143" t="s">
        <v>232</v>
      </c>
      <c r="C49" s="132"/>
      <c r="D49" s="132"/>
      <c r="E49" s="132"/>
      <c r="F49" s="132"/>
      <c r="G49" s="132"/>
      <c r="H49" s="132"/>
      <c r="I49" s="132"/>
      <c r="J49" s="132"/>
      <c r="K49" s="132"/>
      <c r="N49" s="101">
        <v>1993</v>
      </c>
    </row>
    <row r="50" spans="1:14" ht="11.45">
      <c r="B50" s="98" t="s">
        <v>233</v>
      </c>
      <c r="C50" s="158"/>
      <c r="D50" s="159" t="str">
        <f>D32</f>
        <v>U$S</v>
      </c>
      <c r="E50" s="140">
        <f>Cotización!G53</f>
        <v>0</v>
      </c>
      <c r="F50" s="160"/>
      <c r="G50" s="154"/>
      <c r="H50" s="137"/>
      <c r="I50" s="137"/>
      <c r="J50" s="137"/>
      <c r="K50" s="137"/>
      <c r="N50" s="101">
        <v>1992</v>
      </c>
    </row>
    <row r="51" spans="1:14" ht="11.45">
      <c r="B51" s="98" t="s">
        <v>216</v>
      </c>
      <c r="C51" s="158"/>
      <c r="D51" s="159" t="str">
        <f>D50</f>
        <v>U$S</v>
      </c>
      <c r="E51" s="140">
        <f>Cotización!G62</f>
        <v>0</v>
      </c>
      <c r="F51" s="160"/>
      <c r="G51" s="161"/>
      <c r="H51" s="137"/>
      <c r="I51" s="137"/>
      <c r="J51" s="137"/>
      <c r="K51" s="137"/>
      <c r="N51" s="101">
        <v>1991</v>
      </c>
    </row>
    <row r="52" spans="1:14" ht="11.45">
      <c r="B52" s="137"/>
      <c r="C52" s="162"/>
      <c r="D52" s="137"/>
      <c r="E52" s="137"/>
      <c r="F52" s="137"/>
      <c r="G52" s="137"/>
      <c r="H52" s="137"/>
      <c r="I52" s="137"/>
      <c r="J52" s="137"/>
      <c r="K52" s="137"/>
      <c r="N52" s="101">
        <v>1990</v>
      </c>
    </row>
    <row r="53" spans="1:14" ht="11.45">
      <c r="B53" s="98" t="s">
        <v>234</v>
      </c>
      <c r="C53" s="163"/>
      <c r="D53" s="98"/>
      <c r="E53" s="98"/>
      <c r="F53" s="98"/>
      <c r="G53" s="98"/>
      <c r="H53" s="98"/>
      <c r="I53" s="98"/>
      <c r="J53" s="98"/>
      <c r="K53" s="98"/>
      <c r="N53" s="101">
        <v>1989</v>
      </c>
    </row>
    <row r="54" spans="1:14" ht="11.45">
      <c r="B54" s="164"/>
      <c r="C54" s="164"/>
      <c r="D54" s="164"/>
      <c r="E54" s="164"/>
      <c r="F54" s="164"/>
      <c r="G54" s="164"/>
      <c r="H54" s="164"/>
      <c r="I54" s="164"/>
      <c r="J54" s="164"/>
      <c r="K54" s="164"/>
      <c r="N54" s="101">
        <v>1988</v>
      </c>
    </row>
    <row r="55" spans="1:14" ht="11.45">
      <c r="B55" s="143" t="s">
        <v>215</v>
      </c>
      <c r="C55" s="143"/>
      <c r="D55" s="142" t="str">
        <f>D51</f>
        <v>U$S</v>
      </c>
      <c r="E55" s="140">
        <f>Cotización!G55</f>
        <v>0</v>
      </c>
      <c r="F55" s="143"/>
      <c r="G55" s="143"/>
      <c r="H55" s="143"/>
      <c r="I55" s="143"/>
      <c r="J55" s="143"/>
      <c r="K55" s="143"/>
      <c r="N55" s="101">
        <v>1987</v>
      </c>
    </row>
    <row r="56" spans="1:14" ht="11.45">
      <c r="B56" s="143" t="s">
        <v>235</v>
      </c>
      <c r="C56" s="143"/>
      <c r="D56" s="142" t="str">
        <f>D51</f>
        <v>U$S</v>
      </c>
      <c r="E56" s="140">
        <f>Cotización!G56</f>
        <v>0</v>
      </c>
      <c r="F56" s="143"/>
      <c r="G56" s="143"/>
      <c r="H56" s="143"/>
      <c r="I56" s="143"/>
      <c r="J56" s="143"/>
      <c r="K56" s="143"/>
      <c r="N56" s="101">
        <v>1986</v>
      </c>
    </row>
    <row r="57" spans="1:14" ht="11.45">
      <c r="B57" s="143" t="s">
        <v>216</v>
      </c>
      <c r="C57" s="143"/>
      <c r="D57" s="269" t="s">
        <v>236</v>
      </c>
      <c r="E57" s="269"/>
      <c r="F57" s="143"/>
      <c r="G57" s="143"/>
      <c r="H57" s="143"/>
      <c r="I57" s="143"/>
      <c r="J57" s="143"/>
      <c r="K57" s="143"/>
      <c r="N57" s="101">
        <v>1985</v>
      </c>
    </row>
    <row r="58" spans="1:14" ht="11.45">
      <c r="A58" s="108"/>
      <c r="B58" s="273"/>
      <c r="C58" s="274"/>
      <c r="D58" s="274"/>
      <c r="E58" s="274"/>
      <c r="F58" s="274"/>
      <c r="G58" s="274"/>
      <c r="H58" s="274"/>
      <c r="I58" s="274"/>
      <c r="J58" s="274"/>
      <c r="K58" s="274"/>
      <c r="N58" s="101">
        <v>1984</v>
      </c>
    </row>
    <row r="59" spans="1:14" ht="11.45">
      <c r="A59" s="108"/>
      <c r="B59" s="292" t="s">
        <v>237</v>
      </c>
      <c r="C59" s="292"/>
      <c r="D59" s="292"/>
      <c r="E59" s="292"/>
      <c r="F59" s="292"/>
      <c r="G59" s="292"/>
      <c r="H59" s="292"/>
      <c r="I59" s="292"/>
      <c r="J59" s="292"/>
      <c r="K59" s="292"/>
      <c r="N59" s="101">
        <v>1983</v>
      </c>
    </row>
    <row r="60" spans="1:14" ht="11.45">
      <c r="A60" s="108"/>
      <c r="B60" s="293"/>
      <c r="C60" s="292"/>
      <c r="D60" s="292"/>
      <c r="E60" s="292"/>
      <c r="F60" s="292"/>
      <c r="G60" s="292"/>
      <c r="H60" s="292"/>
      <c r="I60" s="292"/>
      <c r="J60" s="292"/>
      <c r="K60" s="292"/>
      <c r="N60" s="101">
        <v>1982</v>
      </c>
    </row>
    <row r="61" spans="1:14" ht="11.25" customHeight="1">
      <c r="A61" s="108"/>
      <c r="B61" s="287" t="s">
        <v>233</v>
      </c>
      <c r="C61" s="287"/>
      <c r="D61" s="166" t="str">
        <f>D56</f>
        <v>U$S</v>
      </c>
      <c r="E61" s="140">
        <f>Cotización!G57</f>
        <v>0</v>
      </c>
      <c r="F61" s="165"/>
      <c r="G61" s="165"/>
      <c r="H61" s="165"/>
      <c r="I61" s="165"/>
      <c r="J61" s="165"/>
      <c r="K61" s="165"/>
      <c r="N61" s="101">
        <v>1981</v>
      </c>
    </row>
    <row r="62" spans="1:14" ht="11.45">
      <c r="A62" s="108"/>
      <c r="B62" s="165" t="s">
        <v>216</v>
      </c>
      <c r="C62" s="165"/>
      <c r="D62" s="269" t="s">
        <v>236</v>
      </c>
      <c r="E62" s="269"/>
      <c r="F62" s="150"/>
      <c r="G62" s="165"/>
      <c r="H62" s="165"/>
      <c r="I62" s="165"/>
      <c r="J62" s="165"/>
      <c r="K62" s="165"/>
      <c r="N62" s="101">
        <v>1980</v>
      </c>
    </row>
    <row r="63" spans="1:14" ht="11.45">
      <c r="A63" s="108"/>
      <c r="B63" s="283"/>
      <c r="C63" s="284"/>
      <c r="D63" s="284"/>
      <c r="E63" s="284"/>
      <c r="F63" s="284"/>
      <c r="G63" s="284"/>
      <c r="H63" s="284"/>
      <c r="I63" s="284"/>
      <c r="J63" s="284"/>
      <c r="K63" s="284"/>
      <c r="N63" s="101">
        <v>1979</v>
      </c>
    </row>
    <row r="64" spans="1:14" ht="11.25" customHeight="1">
      <c r="A64" s="108"/>
      <c r="B64" s="267" t="s">
        <v>238</v>
      </c>
      <c r="C64" s="268"/>
      <c r="D64" s="268"/>
      <c r="E64" s="268"/>
      <c r="F64" s="268"/>
      <c r="G64" s="268"/>
      <c r="H64" s="268"/>
      <c r="I64" s="268"/>
      <c r="J64" s="268"/>
      <c r="K64" s="268"/>
      <c r="N64" s="101">
        <v>1978</v>
      </c>
    </row>
    <row r="65" spans="1:14">
      <c r="A65" s="109"/>
      <c r="B65" s="268"/>
      <c r="C65" s="268"/>
      <c r="D65" s="268"/>
      <c r="E65" s="268"/>
      <c r="F65" s="268"/>
      <c r="G65" s="268"/>
      <c r="H65" s="268"/>
      <c r="I65" s="268"/>
      <c r="J65" s="268"/>
      <c r="K65" s="268"/>
      <c r="N65" s="101">
        <v>1977</v>
      </c>
    </row>
    <row r="66" spans="1:14" ht="12.75" customHeight="1">
      <c r="A66" s="110"/>
      <c r="B66" s="268"/>
      <c r="C66" s="268"/>
      <c r="D66" s="268"/>
      <c r="E66" s="268"/>
      <c r="F66" s="268"/>
      <c r="G66" s="268"/>
      <c r="H66" s="268"/>
      <c r="I66" s="268"/>
      <c r="J66" s="268"/>
      <c r="K66" s="268"/>
    </row>
    <row r="67" spans="1:14" ht="11.45">
      <c r="A67" s="108"/>
      <c r="B67" s="273" t="s">
        <v>239</v>
      </c>
      <c r="C67" s="274"/>
      <c r="D67" s="274"/>
      <c r="E67" s="274"/>
      <c r="F67" s="274"/>
      <c r="G67" s="274"/>
      <c r="H67" s="274"/>
      <c r="I67" s="274"/>
      <c r="J67" s="274"/>
      <c r="K67" s="274"/>
    </row>
    <row r="68" spans="1:14" ht="11.45">
      <c r="B68" s="132"/>
      <c r="C68" s="132"/>
      <c r="D68" s="132"/>
      <c r="E68" s="132"/>
      <c r="F68" s="132"/>
      <c r="G68" s="132"/>
      <c r="H68" s="132"/>
      <c r="I68" s="132"/>
      <c r="J68" s="132"/>
      <c r="K68" s="132"/>
    </row>
    <row r="69" spans="1:14">
      <c r="A69" s="109"/>
      <c r="B69" s="268" t="s">
        <v>240</v>
      </c>
      <c r="C69" s="268"/>
      <c r="D69" s="268"/>
      <c r="E69" s="268"/>
      <c r="F69" s="268"/>
      <c r="G69" s="268"/>
      <c r="H69" s="268"/>
      <c r="I69" s="268"/>
      <c r="J69" s="268"/>
      <c r="K69" s="268"/>
    </row>
    <row r="70" spans="1:14">
      <c r="A70" s="109"/>
      <c r="B70" s="268"/>
      <c r="C70" s="268"/>
      <c r="D70" s="268"/>
      <c r="E70" s="268"/>
      <c r="F70" s="268"/>
      <c r="G70" s="268"/>
      <c r="H70" s="268"/>
      <c r="I70" s="268"/>
      <c r="J70" s="268"/>
      <c r="K70" s="268"/>
    </row>
    <row r="71" spans="1:14" ht="11.45">
      <c r="A71" s="110"/>
      <c r="B71" s="274"/>
      <c r="C71" s="274"/>
      <c r="D71" s="274"/>
      <c r="E71" s="274"/>
      <c r="F71" s="274"/>
      <c r="G71" s="274"/>
      <c r="H71" s="274"/>
      <c r="I71" s="274"/>
      <c r="J71" s="274"/>
      <c r="K71" s="274"/>
    </row>
    <row r="72" spans="1:14" ht="11.25" customHeight="1">
      <c r="A72" s="110"/>
      <c r="B72" s="267" t="s">
        <v>241</v>
      </c>
      <c r="C72" s="267"/>
      <c r="D72" s="267"/>
      <c r="E72" s="267"/>
      <c r="F72" s="267"/>
      <c r="G72" s="267"/>
      <c r="H72" s="267"/>
      <c r="I72" s="267"/>
      <c r="J72" s="267"/>
      <c r="K72" s="267"/>
    </row>
    <row r="73" spans="1:14" ht="10.5">
      <c r="A73" s="110"/>
      <c r="B73" s="267"/>
      <c r="C73" s="267"/>
      <c r="D73" s="267"/>
      <c r="E73" s="267"/>
      <c r="F73" s="267"/>
      <c r="G73" s="267"/>
      <c r="H73" s="267"/>
      <c r="I73" s="267"/>
      <c r="J73" s="267"/>
      <c r="K73" s="267"/>
    </row>
    <row r="74" spans="1:14" ht="10.5">
      <c r="A74" s="110"/>
      <c r="B74" s="267"/>
      <c r="C74" s="267"/>
      <c r="D74" s="267"/>
      <c r="E74" s="267"/>
      <c r="F74" s="267"/>
      <c r="G74" s="267"/>
      <c r="H74" s="267"/>
      <c r="I74" s="267"/>
      <c r="J74" s="267"/>
      <c r="K74" s="267"/>
    </row>
    <row r="75" spans="1:14" ht="10.5">
      <c r="A75" s="110"/>
      <c r="B75" s="270"/>
      <c r="C75" s="270"/>
      <c r="D75" s="270"/>
      <c r="E75" s="270"/>
      <c r="F75" s="270"/>
      <c r="G75" s="270"/>
      <c r="H75" s="270"/>
      <c r="I75" s="270"/>
      <c r="J75" s="270"/>
      <c r="K75" s="270"/>
    </row>
    <row r="76" spans="1:14"/>
    <row r="77" spans="1:14"/>
    <row r="78" spans="1:14" ht="10.5">
      <c r="B78" s="106"/>
      <c r="C78" s="107"/>
    </row>
    <row r="79" spans="1:14"/>
    <row r="80" spans="1:14" s="167" customFormat="1" ht="10.5">
      <c r="A80" s="100"/>
      <c r="B80" s="106"/>
      <c r="C80" s="106"/>
      <c r="D80" s="129"/>
      <c r="E80" s="47"/>
      <c r="F80" s="130"/>
      <c r="G80" s="131"/>
      <c r="H80" s="100"/>
      <c r="I80" s="100"/>
      <c r="J80" s="100"/>
      <c r="K80" s="100"/>
      <c r="L80" s="100"/>
    </row>
    <row r="81" spans="1:12" ht="10.5" hidden="1">
      <c r="A81" s="111"/>
      <c r="B81" s="112"/>
      <c r="C81" s="112"/>
      <c r="D81" s="113"/>
      <c r="E81" s="114"/>
      <c r="F81" s="115"/>
      <c r="G81" s="116"/>
      <c r="H81" s="111"/>
      <c r="I81" s="111"/>
      <c r="J81" s="111"/>
      <c r="K81" s="111"/>
      <c r="L81" s="111"/>
    </row>
    <row r="82" spans="1:12" ht="10.5" hidden="1">
      <c r="A82" s="111"/>
      <c r="B82" s="112"/>
      <c r="C82" s="112"/>
      <c r="D82" s="113"/>
      <c r="E82" s="114"/>
      <c r="F82" s="114"/>
      <c r="G82" s="116"/>
      <c r="H82" s="111"/>
      <c r="I82" s="111"/>
      <c r="J82" s="111"/>
      <c r="K82" s="111"/>
      <c r="L82" s="111"/>
    </row>
    <row r="83" spans="1:12" hidden="1">
      <c r="A83" s="111"/>
      <c r="B83" s="111"/>
      <c r="C83" s="111"/>
      <c r="D83" s="111"/>
      <c r="E83" s="111"/>
      <c r="F83" s="111"/>
      <c r="G83" s="111"/>
      <c r="H83" s="111"/>
      <c r="I83" s="111"/>
      <c r="J83" s="111"/>
      <c r="K83" s="111"/>
      <c r="L83" s="111"/>
    </row>
    <row r="84" spans="1:12" ht="10.5" hidden="1">
      <c r="A84" s="117"/>
      <c r="B84" s="266"/>
      <c r="C84" s="271"/>
      <c r="D84" s="271"/>
      <c r="E84" s="271"/>
      <c r="F84" s="271"/>
      <c r="G84" s="271"/>
      <c r="H84" s="271"/>
      <c r="I84" s="271"/>
      <c r="J84" s="271"/>
      <c r="K84" s="271"/>
      <c r="L84" s="111"/>
    </row>
    <row r="85" spans="1:12" hidden="1">
      <c r="A85" s="111"/>
      <c r="B85" s="111"/>
      <c r="C85" s="111"/>
      <c r="D85" s="111"/>
      <c r="E85" s="111"/>
      <c r="F85" s="111"/>
      <c r="G85" s="111"/>
      <c r="H85" s="111"/>
      <c r="I85" s="111"/>
      <c r="J85" s="111"/>
      <c r="K85" s="111"/>
      <c r="L85" s="111"/>
    </row>
    <row r="86" spans="1:12" ht="10.5" hidden="1">
      <c r="A86" s="111"/>
      <c r="B86" s="112"/>
      <c r="C86" s="118"/>
      <c r="D86" s="111"/>
      <c r="E86" s="111"/>
      <c r="F86" s="111"/>
      <c r="G86" s="111"/>
      <c r="H86" s="111"/>
      <c r="I86" s="111"/>
      <c r="J86" s="111"/>
      <c r="K86" s="111"/>
      <c r="L86" s="111"/>
    </row>
    <row r="87" spans="1:12" ht="10.5" hidden="1">
      <c r="A87" s="111"/>
      <c r="B87" s="118"/>
      <c r="C87" s="118"/>
      <c r="D87" s="111"/>
      <c r="E87" s="111"/>
      <c r="F87" s="111"/>
      <c r="G87" s="111"/>
      <c r="H87" s="111"/>
      <c r="I87" s="111"/>
      <c r="J87" s="111"/>
      <c r="K87" s="111"/>
      <c r="L87" s="111"/>
    </row>
    <row r="88" spans="1:12" ht="10.5" hidden="1">
      <c r="A88" s="111"/>
      <c r="B88" s="112"/>
      <c r="C88" s="112"/>
      <c r="D88" s="111"/>
      <c r="E88" s="111"/>
      <c r="F88" s="119"/>
      <c r="G88" s="120"/>
      <c r="H88" s="119"/>
      <c r="I88" s="272"/>
      <c r="J88" s="272"/>
      <c r="K88" s="272"/>
      <c r="L88" s="111"/>
    </row>
    <row r="89" spans="1:12" ht="10.5" hidden="1">
      <c r="A89" s="111"/>
      <c r="B89" s="112"/>
      <c r="C89" s="112"/>
      <c r="D89" s="111"/>
      <c r="E89" s="111"/>
      <c r="F89" s="112"/>
      <c r="G89" s="111"/>
      <c r="H89" s="111"/>
      <c r="I89" s="111"/>
      <c r="J89" s="111"/>
      <c r="K89" s="111"/>
      <c r="L89" s="111"/>
    </row>
    <row r="90" spans="1:12" hidden="1">
      <c r="A90" s="111"/>
      <c r="B90" s="111"/>
      <c r="C90" s="111"/>
      <c r="D90" s="111"/>
      <c r="E90" s="111"/>
      <c r="F90" s="121"/>
      <c r="G90" s="111"/>
      <c r="H90" s="111"/>
      <c r="I90" s="111"/>
      <c r="J90" s="111"/>
      <c r="K90" s="111"/>
      <c r="L90" s="111"/>
    </row>
    <row r="91" spans="1:12" hidden="1">
      <c r="A91" s="111"/>
      <c r="B91" s="111"/>
      <c r="C91" s="111"/>
      <c r="D91" s="111"/>
      <c r="E91" s="111"/>
      <c r="F91" s="122"/>
      <c r="G91" s="111"/>
      <c r="H91" s="111"/>
      <c r="I91" s="111"/>
      <c r="J91" s="111"/>
      <c r="K91" s="111"/>
      <c r="L91" s="111"/>
    </row>
    <row r="92" spans="1:12" ht="10.5" hidden="1">
      <c r="A92" s="111"/>
      <c r="B92" s="111"/>
      <c r="C92" s="111"/>
      <c r="D92" s="111"/>
      <c r="E92" s="111"/>
      <c r="F92" s="123"/>
      <c r="G92" s="111"/>
      <c r="H92" s="111"/>
      <c r="I92" s="111"/>
      <c r="J92" s="111"/>
      <c r="K92" s="111"/>
      <c r="L92" s="111"/>
    </row>
    <row r="93" spans="1:12" hidden="1">
      <c r="A93" s="111"/>
      <c r="B93" s="111"/>
      <c r="C93" s="111"/>
      <c r="D93" s="111"/>
      <c r="E93" s="111"/>
      <c r="F93" s="122"/>
      <c r="G93" s="111"/>
      <c r="H93" s="111"/>
      <c r="I93" s="111"/>
      <c r="J93" s="111"/>
      <c r="K93" s="111"/>
      <c r="L93" s="111"/>
    </row>
    <row r="94" spans="1:12" hidden="1">
      <c r="A94" s="111"/>
      <c r="B94" s="111"/>
      <c r="C94" s="111"/>
      <c r="D94" s="111"/>
      <c r="E94" s="111"/>
      <c r="F94" s="115"/>
      <c r="G94" s="124"/>
      <c r="H94" s="111"/>
      <c r="I94" s="111"/>
      <c r="J94" s="111"/>
      <c r="K94" s="111"/>
      <c r="L94" s="111"/>
    </row>
    <row r="95" spans="1:12" hidden="1">
      <c r="A95" s="111"/>
      <c r="B95" s="111"/>
      <c r="C95" s="111"/>
      <c r="D95" s="111"/>
      <c r="E95" s="111"/>
      <c r="F95" s="122"/>
      <c r="G95" s="111"/>
      <c r="H95" s="111"/>
      <c r="I95" s="111"/>
      <c r="J95" s="111"/>
      <c r="K95" s="111"/>
      <c r="L95" s="111"/>
    </row>
    <row r="96" spans="1:12" ht="10.5" hidden="1">
      <c r="A96" s="111"/>
      <c r="B96" s="111"/>
      <c r="C96" s="111"/>
      <c r="D96" s="111"/>
      <c r="E96" s="111"/>
      <c r="F96" s="122"/>
      <c r="G96" s="123"/>
      <c r="H96" s="122"/>
      <c r="I96" s="123"/>
      <c r="J96" s="119"/>
      <c r="K96" s="123"/>
      <c r="L96" s="111"/>
    </row>
    <row r="97" spans="1:12" hidden="1">
      <c r="A97" s="111"/>
      <c r="B97" s="111"/>
      <c r="C97" s="111"/>
      <c r="D97" s="111"/>
      <c r="E97" s="111"/>
      <c r="F97" s="122"/>
      <c r="G97" s="111"/>
      <c r="H97" s="111"/>
      <c r="I97" s="111"/>
      <c r="J97" s="111"/>
      <c r="K97" s="111"/>
      <c r="L97" s="111"/>
    </row>
    <row r="98" spans="1:12" hidden="1">
      <c r="A98" s="111"/>
      <c r="B98" s="111"/>
      <c r="C98" s="111"/>
      <c r="D98" s="111"/>
      <c r="E98" s="111"/>
      <c r="F98" s="111"/>
      <c r="G98" s="111"/>
      <c r="H98" s="111"/>
      <c r="I98" s="111"/>
      <c r="J98" s="111"/>
      <c r="K98" s="111"/>
      <c r="L98" s="111"/>
    </row>
    <row r="99" spans="1:12" hidden="1">
      <c r="A99" s="111"/>
      <c r="B99" s="111"/>
      <c r="C99" s="111"/>
      <c r="D99" s="111"/>
      <c r="E99" s="111"/>
      <c r="F99" s="111"/>
      <c r="G99" s="111"/>
      <c r="H99" s="111"/>
      <c r="I99" s="111"/>
      <c r="J99" s="111"/>
      <c r="K99" s="111"/>
      <c r="L99" s="111"/>
    </row>
    <row r="100" spans="1:12" ht="10.5" hidden="1">
      <c r="A100" s="111"/>
      <c r="B100" s="111"/>
      <c r="C100" s="111"/>
      <c r="D100" s="111"/>
      <c r="E100" s="111"/>
      <c r="F100" s="125"/>
      <c r="G100" s="111"/>
      <c r="H100" s="111"/>
      <c r="I100" s="111"/>
      <c r="J100" s="111"/>
      <c r="K100" s="111"/>
      <c r="L100" s="111"/>
    </row>
    <row r="101" spans="1:12" hidden="1">
      <c r="A101" s="111"/>
      <c r="B101" s="111"/>
      <c r="C101" s="111"/>
      <c r="D101" s="111"/>
      <c r="E101" s="111"/>
      <c r="F101" s="126"/>
      <c r="G101" s="111"/>
      <c r="H101" s="111"/>
      <c r="I101" s="111"/>
      <c r="J101" s="111"/>
      <c r="K101" s="111"/>
      <c r="L101" s="111"/>
    </row>
    <row r="102" spans="1:12" ht="10.5" hidden="1">
      <c r="A102" s="111"/>
      <c r="B102" s="266"/>
      <c r="C102" s="266"/>
      <c r="D102" s="266"/>
      <c r="E102" s="266"/>
      <c r="F102" s="266"/>
      <c r="G102" s="266"/>
      <c r="H102" s="266"/>
      <c r="I102" s="266"/>
      <c r="J102" s="266"/>
      <c r="K102" s="266"/>
      <c r="L102" s="111"/>
    </row>
    <row r="115" spans="2:11" hidden="1">
      <c r="B115" s="108"/>
      <c r="C115" s="108"/>
      <c r="D115" s="108"/>
      <c r="E115" s="108"/>
      <c r="F115" s="108"/>
      <c r="G115" s="108"/>
      <c r="H115" s="108"/>
      <c r="I115" s="108"/>
      <c r="J115" s="108"/>
      <c r="K115" s="108"/>
    </row>
    <row r="118" spans="2:11" hidden="1">
      <c r="I118" s="127"/>
    </row>
    <row r="119" spans="2:11" hidden="1">
      <c r="I119" s="47"/>
    </row>
    <row r="120" spans="2:11" hidden="1">
      <c r="I120" s="128"/>
    </row>
    <row r="121" spans="2:11" hidden="1">
      <c r="I121" s="128"/>
    </row>
  </sheetData>
  <sheetProtection password="DED3" sheet="1"/>
  <mergeCells count="59">
    <mergeCell ref="I17:K17"/>
    <mergeCell ref="D16:F16"/>
    <mergeCell ref="D18:F18"/>
    <mergeCell ref="B12:C12"/>
    <mergeCell ref="D12:F12"/>
    <mergeCell ref="D17:F17"/>
    <mergeCell ref="B13:C13"/>
    <mergeCell ref="D13:F13"/>
    <mergeCell ref="G13:H13"/>
    <mergeCell ref="I13:K13"/>
    <mergeCell ref="D15:F15"/>
    <mergeCell ref="G15:H15"/>
    <mergeCell ref="I15:K15"/>
    <mergeCell ref="I29:K29"/>
    <mergeCell ref="I27:K27"/>
    <mergeCell ref="B25:C25"/>
    <mergeCell ref="D25:F25"/>
    <mergeCell ref="G25:H25"/>
    <mergeCell ref="I25:K25"/>
    <mergeCell ref="I31:K31"/>
    <mergeCell ref="G29:H29"/>
    <mergeCell ref="B63:K63"/>
    <mergeCell ref="B58:K58"/>
    <mergeCell ref="B20:C20"/>
    <mergeCell ref="B23:C23"/>
    <mergeCell ref="D23:F23"/>
    <mergeCell ref="D21:F21"/>
    <mergeCell ref="B61:C61"/>
    <mergeCell ref="D39:E39"/>
    <mergeCell ref="D37:E37"/>
    <mergeCell ref="D38:E38"/>
    <mergeCell ref="B43:K45"/>
    <mergeCell ref="G23:H23"/>
    <mergeCell ref="I23:K23"/>
    <mergeCell ref="B59:K59"/>
    <mergeCell ref="E10:H10"/>
    <mergeCell ref="B24:F24"/>
    <mergeCell ref="D35:E35"/>
    <mergeCell ref="D36:E36"/>
    <mergeCell ref="D22:F22"/>
    <mergeCell ref="B31:C31"/>
    <mergeCell ref="G31:H31"/>
    <mergeCell ref="B27:C27"/>
    <mergeCell ref="D27:F27"/>
    <mergeCell ref="G27:H27"/>
    <mergeCell ref="B19:C19"/>
    <mergeCell ref="G17:H17"/>
    <mergeCell ref="B102:K102"/>
    <mergeCell ref="B64:K66"/>
    <mergeCell ref="B69:K70"/>
    <mergeCell ref="D57:E57"/>
    <mergeCell ref="B75:K75"/>
    <mergeCell ref="B84:K84"/>
    <mergeCell ref="I88:K88"/>
    <mergeCell ref="B72:K74"/>
    <mergeCell ref="D62:E62"/>
    <mergeCell ref="B67:K67"/>
    <mergeCell ref="B71:K71"/>
    <mergeCell ref="B60:K60"/>
  </mergeCells>
  <phoneticPr fontId="9" type="noConversion"/>
  <dataValidations count="2">
    <dataValidation type="list" allowBlank="1" showInputMessage="1" showErrorMessage="1" sqref="J19:K19" xr:uid="{00000000-0002-0000-0200-000000000000}">
      <formula1>$N$18:$N$19</formula1>
    </dataValidation>
    <dataValidation type="list" allowBlank="1" showInputMessage="1" showErrorMessage="1" sqref="J35" xr:uid="{00000000-0002-0000-0200-000001000000}">
      <formula1>$N$24:$N$28</formula1>
    </dataValidation>
  </dataValidations>
  <pageMargins left="0.39370078740157483" right="0.39370078740157483" top="0.39370078740157483" bottom="0.39370078740157483" header="0" footer="0"/>
  <pageSetup paperSize="9" scale="79" orientation="portrait" r:id="rId1"/>
  <headerFooter alignWithMargins="0"/>
  <rowBreaks count="1" manualBreakCount="1">
    <brk id="8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Royal &amp; SunAlliance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Gonzalo Freddi</dc:creator>
  <cp:keywords/>
  <dc:description/>
  <cp:lastModifiedBy/>
  <cp:revision/>
  <dcterms:created xsi:type="dcterms:W3CDTF">2005-08-25T12:06:53Z</dcterms:created>
  <dcterms:modified xsi:type="dcterms:W3CDTF">2023-03-20T20:48:20Z</dcterms:modified>
  <cp:category/>
  <cp:contentStatus/>
</cp:coreProperties>
</file>